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Ισολογισμός 2018" sheetId="1" r:id="rId1"/>
  </sheets>
  <externalReferences>
    <externalReference r:id="rId4"/>
  </externalReferences>
  <definedNames>
    <definedName name="_xlnm.Print_Area" localSheetId="0">'Ισολογισμός 2018'!$A$1:$V$108</definedName>
  </definedNames>
  <calcPr fullCalcOnLoad="1"/>
</workbook>
</file>

<file path=xl/comments1.xml><?xml version="1.0" encoding="utf-8"?>
<comments xmlns="http://schemas.openxmlformats.org/spreadsheetml/2006/main">
  <authors>
    <author>ΔΗΜΟΣ ΛΑΡΙΣΑΙΩΝ</author>
  </authors>
  <commentList>
    <comment ref="G43" authorId="0">
      <text>
        <r>
          <rPr>
            <b/>
            <sz val="8"/>
            <rFont val="Tahoma"/>
            <family val="0"/>
          </rPr>
          <t>ΔΗΜΟΣ ΛΑΡΙΣΑΙΩΝ:</t>
        </r>
        <r>
          <rPr>
            <sz val="8"/>
            <rFont val="Tahoma"/>
            <family val="0"/>
          </rPr>
          <t xml:space="preserve">
ΠΡΟΣΤΙΘΕΤΑΙ ΚΑΙ ΤΟ ΧΡΕΩΣΤΙΚΟ ΥΠΟΛΟΙΠΟ ΤΟΥ 54.00</t>
        </r>
      </text>
    </comment>
    <comment ref="S36" authorId="0">
      <text>
        <r>
          <rPr>
            <b/>
            <sz val="8"/>
            <rFont val="Tahoma"/>
            <family val="0"/>
          </rPr>
          <t>ΔΗΜΟΣ ΛΑΡΙΣΑΙΩΝ:</t>
        </r>
        <r>
          <rPr>
            <sz val="8"/>
            <rFont val="Tahoma"/>
            <family val="0"/>
          </rPr>
          <t xml:space="preserve">
ΑΦΑΙΡΕΙΤΑΙ ΤΟ ΧΡΕΩΣΤΙΚΟ ΥΠΟΛΟΙΠΟ ΤΟΥ 54.00</t>
        </r>
      </text>
    </comment>
    <comment ref="U36" authorId="0">
      <text>
        <r>
          <rPr>
            <b/>
            <sz val="8"/>
            <rFont val="Tahoma"/>
            <family val="0"/>
          </rPr>
          <t>ΔΗΜΟΣ ΛΑΡΙΣΑΙΩΝ:</t>
        </r>
        <r>
          <rPr>
            <sz val="8"/>
            <rFont val="Tahoma"/>
            <family val="0"/>
          </rPr>
          <t xml:space="preserve">
ΑΦΑΙΡΕΙΤΑΙ ΤΟ ΧΡΕΩΣΤΙΚΟ ΥΠΟΛΟΙΠΟ ΤΟΥ 54.00</t>
        </r>
      </text>
    </comment>
  </commentList>
</comments>
</file>

<file path=xl/sharedStrings.xml><?xml version="1.0" encoding="utf-8"?>
<sst xmlns="http://schemas.openxmlformats.org/spreadsheetml/2006/main" count="165" uniqueCount="143">
  <si>
    <t>ΔΗΜΟΣ ΛΑΡΙΣΑΙΩΝ</t>
  </si>
  <si>
    <t>ΙΣΟΛΟΓΙΣΜΟΣ 31ης Δεκεμβρίου 2018</t>
  </si>
  <si>
    <t>8η ΔΙΑΧΕΙΡΙΣΤΙΚΗ ΧΡΗΣΗ (1 ΙΑΝΟΥΑΡΙΟΥ - 31 ΔΕΚΕΜΒΡΙΟΥ 2018)</t>
  </si>
  <si>
    <t>ΕΝΕΡΓΗΤΙΚΟ</t>
  </si>
  <si>
    <t>Χρήσεως 2018</t>
  </si>
  <si>
    <t>Προηγούμενης Χρήσεως 2017</t>
  </si>
  <si>
    <t>ΠΑΘΗΤΙΚΟ</t>
  </si>
  <si>
    <t>Αξία Κτήσεως</t>
  </si>
  <si>
    <t xml:space="preserve">Αποσβέσεις </t>
  </si>
  <si>
    <t>Αναπόσβεστη Αξία</t>
  </si>
  <si>
    <t>Β.</t>
  </si>
  <si>
    <t>ΕΞΟΔΑ ΕΓΚΑΤΑΣΤΑΣΕΩΣ</t>
  </si>
  <si>
    <t>Α.</t>
  </si>
  <si>
    <t>ΙΔΙΑ ΚΕΦΑΛΑΙΑ</t>
  </si>
  <si>
    <t xml:space="preserve"> </t>
  </si>
  <si>
    <t>4. Λοιπά έξοδα Εγακταστάσεως</t>
  </si>
  <si>
    <t>Ι.</t>
  </si>
  <si>
    <t>Κεφάλαιο</t>
  </si>
  <si>
    <t>Γ.</t>
  </si>
  <si>
    <t>ΠΑΓΙΟ ΕΝΕΡΓΗΤΙΚΟ</t>
  </si>
  <si>
    <t>ΙΙ.</t>
  </si>
  <si>
    <t>Διαφορές Αναπροσαρμογής &amp;</t>
  </si>
  <si>
    <t>Ενσώματες Ακινητοποιήσεις</t>
  </si>
  <si>
    <t>Επιχορηγήσεις Επενδύσεων</t>
  </si>
  <si>
    <t>1. Γήπεδα - Οικόπεδα</t>
  </si>
  <si>
    <t>1. Διαφορές από αναπροσαρμογή αξίας τίτλων</t>
  </si>
  <si>
    <t>1α. Πλατείες - Πάρκα - Παιδότοποι Κ.Χ.</t>
  </si>
  <si>
    <t>2. Διαφορές από αναπροσαρμογή αξίας πάγιων</t>
  </si>
  <si>
    <t>1β. Οδοί - Οδοστρώματα Κ.Χ.</t>
  </si>
  <si>
    <t xml:space="preserve">    περιουσιακών στοιχείων</t>
  </si>
  <si>
    <t>1γ. Πεζοδρόμια Κ.Χ.</t>
  </si>
  <si>
    <t>3. Δωρεές Παγίων</t>
  </si>
  <si>
    <t>2. Αγροί, Λατομεία</t>
  </si>
  <si>
    <t>4. Επιχορηγήσεις Επενδύσεων</t>
  </si>
  <si>
    <t>3. Κτίρια &amp; Τεχνικά Έργα</t>
  </si>
  <si>
    <t>3β. Εγκαταστάσεις Ηλεκτροφωτισμού Κ.Χ.</t>
  </si>
  <si>
    <t>IV.</t>
  </si>
  <si>
    <t>Αποτελέσματα εις Νέο</t>
  </si>
  <si>
    <t>3γ. Λοιπές Μόνιμες Εγκαταστάσεις Κ.Χ.</t>
  </si>
  <si>
    <t>Υπόλοιπο Πλεονάσματος εις Νέο</t>
  </si>
  <si>
    <t>4. Μηχανήματα &amp; Μηχ.Εξοπλ.</t>
  </si>
  <si>
    <t>5. Μεταφορικά Μέσα</t>
  </si>
  <si>
    <t>6. Έπιπλα &amp; Λοιπός Εξοπλ.</t>
  </si>
  <si>
    <t>Σύνολο Ιδίων Κεφαλαίων (ΑΙ+ΑΙΙ+ΑΙV)</t>
  </si>
  <si>
    <t>7. Ακινητοποιήσεις υπό Εκτέλεση</t>
  </si>
  <si>
    <t>Σύνολο Ακινητοποιήσεων (ΓΙΙ)</t>
  </si>
  <si>
    <t>ΥΠΟΧΡΕΩΣΕΙΣ</t>
  </si>
  <si>
    <t>ΙΙΙ.</t>
  </si>
  <si>
    <t>Τίτλοι πάγιας επένδυσης &amp; Άλλες</t>
  </si>
  <si>
    <t>Μακροπρόθεσμες Υποχρεώσεις</t>
  </si>
  <si>
    <t>Μακροπρόθ. Χρηματ/κές Απαιτήσεις</t>
  </si>
  <si>
    <t>2. Δάνεια Τραπεζών</t>
  </si>
  <si>
    <t>1. Τίτλοι Πάγιας Επένδυσης</t>
  </si>
  <si>
    <t>4. Λοιπές μακροπρόθεσμες υποχρεώσεις</t>
  </si>
  <si>
    <t>Μείον: - Οφειλόμενες Δόσεις</t>
  </si>
  <si>
    <t xml:space="preserve">          - Προβλέψεις Υποτιμήσεων</t>
  </si>
  <si>
    <t>2. Λοιπές Μακροπρόθεσμες Απαιτήσεις</t>
  </si>
  <si>
    <t>Βραχυπρόθεσμες Υποχρεώσεις</t>
  </si>
  <si>
    <t>1. Προμηθευτές</t>
  </si>
  <si>
    <t>3. Τράπεζες Λ/ Βραχυπρόθεσμων</t>
  </si>
  <si>
    <t>Σύνολο Πάγιου Ενεργητικού (ΓΙΙ+ΓΙΙΙ)</t>
  </si>
  <si>
    <t xml:space="preserve">     Υποχρεώσεων</t>
  </si>
  <si>
    <t>4. Προκαταβολές για Πώληση</t>
  </si>
  <si>
    <t>Δ.</t>
  </si>
  <si>
    <t>ΚΥΚΛΟΦΟΡΟΥΝ ΕΝΕΡΓΗΤΙΚΟ</t>
  </si>
  <si>
    <t xml:space="preserve">    Αγαθών &amp; Υπηρεσιών</t>
  </si>
  <si>
    <t>Αποθέματα</t>
  </si>
  <si>
    <t>5. Υποχρεώσεις από Φόρους &amp; Τέλη</t>
  </si>
  <si>
    <t>4. Υλικά Κατασκευής &amp; Επισκευών</t>
  </si>
  <si>
    <t>6. Ασφαλιστικοί Οργανισμοί</t>
  </si>
  <si>
    <t xml:space="preserve">    Αναλώσιμα, Ανταλακτικά Παγίων</t>
  </si>
  <si>
    <t>7. Μακροπρόθεσμες Υποχρεώσεις</t>
  </si>
  <si>
    <t xml:space="preserve">    Πληρωτέες στην επόμενη χρήση</t>
  </si>
  <si>
    <t>Απαιτήσεις</t>
  </si>
  <si>
    <t>8. Πιστωτές Διάφοροι</t>
  </si>
  <si>
    <t>1. Απαιτήσεις από Πώληση Υπηρεσιών</t>
  </si>
  <si>
    <t>Μειον: Προβλέψεις</t>
  </si>
  <si>
    <t>5. Χρεώστες Διάφοροι</t>
  </si>
  <si>
    <t>Σύνολο Υποχρεώσεων (ΓΙ+ΓΙΙ)</t>
  </si>
  <si>
    <t>6. Λογ/σμοι διαχειρισεως προκαταβολών και πιστώσεων</t>
  </si>
  <si>
    <t>Μεταβατικοί Λογ/σμοι Παθητικού</t>
  </si>
  <si>
    <t>III</t>
  </si>
  <si>
    <t>Χρεόγραφα</t>
  </si>
  <si>
    <t>1. Έσοδα επόμενων χρήσεων</t>
  </si>
  <si>
    <t>3. Λοιπά Χρεόγραφα</t>
  </si>
  <si>
    <t>2. Έξοδα χρήσεως δουλευμένα</t>
  </si>
  <si>
    <t>ΙV.</t>
  </si>
  <si>
    <t>Διαθέσιμα</t>
  </si>
  <si>
    <t>1. Ταμείο</t>
  </si>
  <si>
    <t>3. Καταθέσεις Όψεως &amp; Προθεσμίας</t>
  </si>
  <si>
    <t>Σύνολο Κυκλοφορούντος</t>
  </si>
  <si>
    <t>Ενεργητικού (ΔΙ+ΔΙΙ+ΔΙΙΙ+ΔΙV)</t>
  </si>
  <si>
    <t>E.</t>
  </si>
  <si>
    <t>Μεταβατικοί λογαριασμοί</t>
  </si>
  <si>
    <t>1. Έξοδα Επόμενων Χρήσεων</t>
  </si>
  <si>
    <t>2. Έσοδα Χρήσεως Εισπρακτέα</t>
  </si>
  <si>
    <t>ΓΕΝΙΚΟ ΣΥΝΟΛΟ ΕΝΕΡΓΗΤΙΚΟΥ (Β+Γ+Δ+Ε)</t>
  </si>
  <si>
    <t>ΓΕΝΙΚΟ ΣΥΝΟΛΟ ΠΑΘΗΤΙΚΟΥ (Α+Γ+Δ)</t>
  </si>
  <si>
    <t>ΛΟΓΑΡΙΑΣΜΟΙ ΤΑΞΕΩΣ ΧΡΕΩΣΤΙΚΟΙ</t>
  </si>
  <si>
    <t>`</t>
  </si>
  <si>
    <t>ΛΟΓΑΡΙΑΣΜΟΙ ΤΑΞΕΩΣ ΠΙΣΤΩΤΙΚΟΙ</t>
  </si>
  <si>
    <t>1. Αλλότρια Περιουσιακά Στοιχεία</t>
  </si>
  <si>
    <t>2. Χρεωστικοί λογαριασμοί Προϋπολογισμού</t>
  </si>
  <si>
    <t>2. Πιστωτικοί λογ/σμοί Προϋπολογισμού</t>
  </si>
  <si>
    <t>3. Χρεωστικοί Λογαριασμοί εγγυήσεων, εμπραγμ.</t>
  </si>
  <si>
    <t>3. Πιστωτικοί Λογαριασμοί εγγυήσεων, εμπραγμ.</t>
  </si>
  <si>
    <t xml:space="preserve">    ασφαλειών και αμφοτεροβαρών συμβάσεων</t>
  </si>
  <si>
    <t xml:space="preserve">ΚΑΤΑΣΤΑΣΗ ΑΠΟΤΕΛΕΣΜΑΤΩΝ ΧΡΗΣΕΩΣ </t>
  </si>
  <si>
    <t>ΠΙΝΑΚΑΣ ΔΙΑΘΕΣΗΣ ΑΠΟΤΕΛΕΣΜΑΤΩΝ</t>
  </si>
  <si>
    <t xml:space="preserve">Ι. </t>
  </si>
  <si>
    <t>Αποτελέσματα Εκμεταλλεύσεως</t>
  </si>
  <si>
    <t>1. Έσοδα από Πώληση Αγαθών &amp; Υπηρεσιών</t>
  </si>
  <si>
    <t>Καθαρό Αποτέλεσμα Χρήσεως (κέρδος)</t>
  </si>
  <si>
    <t>2. Έσοδα από Φόρους- Εισφορές - Πρόστιμα</t>
  </si>
  <si>
    <t>Υπόλοιπο Προηγ.Χρήσης</t>
  </si>
  <si>
    <t>3. Τακτικές Επιχορηγήσεις από Κ.Προϋπ.</t>
  </si>
  <si>
    <t>Πλεόνασμα εις Νέον</t>
  </si>
  <si>
    <r>
      <t>Μείον:</t>
    </r>
    <r>
      <rPr>
        <sz val="10"/>
        <rFont val="Arial Greek"/>
        <family val="0"/>
      </rPr>
      <t xml:space="preserve"> Κόστος Αγαθών &amp; Υπηρεσιών</t>
    </r>
  </si>
  <si>
    <t>Μικτά Αποτ/τα Εκμεταλλεύσεως</t>
  </si>
  <si>
    <r>
      <t>Πλέον:</t>
    </r>
    <r>
      <rPr>
        <sz val="10"/>
        <rFont val="Arial Greek"/>
        <family val="0"/>
      </rPr>
      <t xml:space="preserve"> Άλλα Έσοδα</t>
    </r>
  </si>
  <si>
    <t>Σύνολο</t>
  </si>
  <si>
    <t xml:space="preserve">Μείον: </t>
  </si>
  <si>
    <t>1. Έξοδα Διοικητικής Λειτουργίας</t>
  </si>
  <si>
    <t>3. Έξοδα Λειτουργίας Δημοσίων Σχέσεων</t>
  </si>
  <si>
    <t>Μερικά Αποτ/τα Εκμεταλλεύσεως</t>
  </si>
  <si>
    <t>Πλέον:</t>
  </si>
  <si>
    <t>4.Πιστωτικοί Τόκοι &amp; Συναφή Έσοδα</t>
  </si>
  <si>
    <t>3.Χρεωστικοί Τόκοι &amp; Συναφή Έξοδα</t>
  </si>
  <si>
    <t>Ολικά Αποτ/τα Εκμεταλλεύσεως</t>
  </si>
  <si>
    <t xml:space="preserve">IΙ. </t>
  </si>
  <si>
    <t>ΠΛΕΟΝ (ή μείον): Έκτακτα Αποτελέσματα</t>
  </si>
  <si>
    <t>1.Έκτακτα&amp;Ανόργανα έσοδα</t>
  </si>
  <si>
    <t>2.Έκτακτα Κέρδη</t>
  </si>
  <si>
    <t>3.'Εσοδα προηγούμενων χρήσεων</t>
  </si>
  <si>
    <t>4.Έσοδα από προβλέψεις προηγούμενων χρήσεων</t>
  </si>
  <si>
    <t>1.Έκτακτα&amp;Ανόργανα έξοδα</t>
  </si>
  <si>
    <t>2.Έκτακτες Ζημιές</t>
  </si>
  <si>
    <t>3.'Εξοδα προηγούμενων χρήσεων</t>
  </si>
  <si>
    <t>4.Προβλέψεις για έκτακτους κινδύνους</t>
  </si>
  <si>
    <t>Οργανικά &amp; Έκτακτα Αποτελέσματα</t>
  </si>
  <si>
    <t>Σύνολο αποσβέσεων παγιών στοιχείων</t>
  </si>
  <si>
    <t>ΚΑΘΑΡΑ ΑΠΟΤΕΛΕΣΜΑΤΑ ΧΡΗΣΕΩΣ</t>
  </si>
  <si>
    <r>
      <t xml:space="preserve">Μείον: </t>
    </r>
    <r>
      <rPr>
        <sz val="10"/>
        <rFont val="Arial Greek"/>
        <family val="2"/>
      </rPr>
      <t>Οι από αυτές ενσωμ/νες στο λειτ. κόστος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</si>
</sst>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_ ;\-#,##0\ "/>
    <numFmt numFmtId="173" formatCode="#,##0.00;[Red]#,##0.00"/>
  </numFmts>
  <fonts count="57"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8.5"/>
      <color indexed="12"/>
      <name val="Arial Greek"/>
      <family val="0"/>
    </font>
    <font>
      <u val="single"/>
      <sz val="8.5"/>
      <color indexed="36"/>
      <name val="Arial Greek"/>
      <family val="0"/>
    </font>
    <font>
      <b/>
      <sz val="11"/>
      <name val="Arial Greek"/>
      <family val="2"/>
    </font>
    <font>
      <b/>
      <sz val="10"/>
      <name val="Arial Greek"/>
      <family val="2"/>
    </font>
    <font>
      <u val="single"/>
      <sz val="10"/>
      <name val="Arial Greek"/>
      <family val="2"/>
    </font>
    <font>
      <u val="double"/>
      <sz val="10"/>
      <name val="Arial Greek"/>
      <family val="2"/>
    </font>
    <font>
      <sz val="10"/>
      <color indexed="10"/>
      <name val="Arial Greek"/>
      <family val="0"/>
    </font>
    <font>
      <sz val="10"/>
      <color indexed="9"/>
      <name val="Arial Greek"/>
      <family val="0"/>
    </font>
    <font>
      <b/>
      <sz val="10"/>
      <color indexed="9"/>
      <name val="Arial Greek"/>
      <family val="2"/>
    </font>
    <font>
      <u val="double"/>
      <sz val="10"/>
      <color indexed="9"/>
      <name val="Arial Greek"/>
      <family val="2"/>
    </font>
    <font>
      <sz val="12"/>
      <name val="Arial Greek"/>
      <family val="2"/>
    </font>
    <font>
      <sz val="9"/>
      <name val="Arial Greek"/>
      <family val="2"/>
    </font>
    <font>
      <b/>
      <sz val="8"/>
      <name val="Arial"/>
      <family val="2"/>
    </font>
    <font>
      <b/>
      <u val="double"/>
      <sz val="10"/>
      <name val="Arial Greek"/>
      <family val="0"/>
    </font>
    <font>
      <b/>
      <sz val="8"/>
      <name val="Tahoma"/>
      <family val="0"/>
    </font>
    <font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8"/>
      <name val="Arial Gree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1" fillId="42" borderId="10" applyNumberFormat="0" applyAlignment="0" applyProtection="0"/>
    <xf numFmtId="0" fontId="42" fillId="43" borderId="11" applyNumberFormat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3" fillId="50" borderId="12" applyNumberFormat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49" fillId="52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5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50" borderId="10" applyNumberFormat="0" applyAlignment="0" applyProtection="0"/>
  </cellStyleXfs>
  <cellXfs count="97">
    <xf numFmtId="0" fontId="0" fillId="0" borderId="0" xfId="0" applyAlignment="1">
      <alignment/>
    </xf>
    <xf numFmtId="0" fontId="22" fillId="0" borderId="19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 horizontal="right"/>
    </xf>
    <xf numFmtId="0" fontId="22" fillId="0" borderId="0" xfId="0" applyFont="1" applyBorder="1" applyAlignment="1">
      <alignment horizontal="lef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Border="1" applyAlignment="1">
      <alignment vertical="top"/>
    </xf>
    <xf numFmtId="0" fontId="0" fillId="0" borderId="23" xfId="0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2" fontId="0" fillId="0" borderId="23" xfId="0" applyNumberForma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3" fillId="0" borderId="0" xfId="91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27" fillId="0" borderId="19" xfId="0" applyFont="1" applyBorder="1" applyAlignment="1">
      <alignment horizontal="right"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6" fillId="0" borderId="19" xfId="0" applyFont="1" applyBorder="1" applyAlignment="1">
      <alignment horizontal="right"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4" fontId="30" fillId="0" borderId="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4" fontId="0" fillId="0" borderId="0" xfId="91" applyNumberFormat="1" applyFill="1">
      <alignment/>
      <protection/>
    </xf>
    <xf numFmtId="0" fontId="0" fillId="0" borderId="19" xfId="0" applyBorder="1" applyAlignment="1">
      <alignment/>
    </xf>
    <xf numFmtId="0" fontId="22" fillId="0" borderId="19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9" xfId="0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6" fillId="0" borderId="23" xfId="0" applyFont="1" applyBorder="1" applyAlignment="1">
      <alignment/>
    </xf>
    <xf numFmtId="4" fontId="0" fillId="0" borderId="0" xfId="91" applyNumberFormat="1" applyFont="1" applyFill="1" applyBorder="1">
      <alignment/>
      <protection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4" fontId="23" fillId="0" borderId="0" xfId="0" applyNumberFormat="1" applyFont="1" applyBorder="1" applyAlignment="1">
      <alignment horizontal="center" wrapText="1"/>
    </xf>
    <xf numFmtId="0" fontId="0" fillId="0" borderId="23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22" fillId="0" borderId="28" xfId="0" applyNumberFormat="1" applyFont="1" applyBorder="1" applyAlignment="1">
      <alignment/>
    </xf>
    <xf numFmtId="0" fontId="0" fillId="0" borderId="25" xfId="0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 [0]" xfId="94"/>
    <cellStyle name="Currency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Hyperlink" xfId="103"/>
    <cellStyle name="Followed Hyperlink" xfId="104"/>
    <cellStyle name="Υπολογισμός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enlog1\&#932;&#945;%20&#941;&#947;&#947;&#961;&#945;&#966;&#940;%20&#956;&#959;&#965;\&#904;&#947;&#947;&#961;&#945;&#966;&#940;%20&#956;&#959;&#965;\&#927;&#921;&#922;&#927;&#925;&#927;&#924;&#921;&#922;&#917;&#931;%20&#922;&#913;&#932;&#913;&#931;&#932;&#913;&#931;&#917;&#921;&#931;\&#927;&#921;&#922;&#927;&#925;&#927;&#924;&#921;&#922;&#917;&#931;%20&#922;&#913;&#932;&#913;&#931;&#932;&#913;&#931;&#917;&#921;&#931;%202018\&#927;&#917;\&#923;&#913;&#929;&#921;&#931;&#913;_&#927;&#921;&#922;&#927;&#925;&#927;&#924;&#921;&#922;&#917;&#931;_&#922;&#913;&#932;&#913;&#931;&#932;&#913;&#931;&#917;&#921;&#931;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 Μερισμού 2018_ΣΥΝΟΠΤΙΚΟ"/>
      <sheetName val="Φύλλο Μερισμού 2018"/>
      <sheetName val="Ισολογισμός 2018"/>
      <sheetName val="Λογ.Εκμεταλ.2018"/>
    </sheetNames>
    <sheetDataSet>
      <sheetData sheetId="1">
        <row r="891">
          <cell r="D891">
            <v>63432074.56243002</v>
          </cell>
          <cell r="E891">
            <v>7965463.3</v>
          </cell>
          <cell r="F891">
            <v>151588.09000000003</v>
          </cell>
          <cell r="G891">
            <v>659786.06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tabSelected="1" zoomScaleSheetLayoutView="85" zoomScalePageLayoutView="0" workbookViewId="0" topLeftCell="A13">
      <selection activeCell="W61" sqref="W61:X61"/>
    </sheetView>
  </sheetViews>
  <sheetFormatPr defaultColWidth="9.00390625" defaultRowHeight="12.75"/>
  <cols>
    <col min="1" max="1" width="3.00390625" style="0" customWidth="1"/>
    <col min="2" max="2" width="36.00390625" style="0" customWidth="1"/>
    <col min="3" max="3" width="13.75390625" style="0" customWidth="1"/>
    <col min="4" max="4" width="1.625" style="0" customWidth="1"/>
    <col min="5" max="5" width="14.25390625" style="0" customWidth="1"/>
    <col min="6" max="6" width="1.75390625" style="0" customWidth="1"/>
    <col min="7" max="7" width="14.375" style="0" customWidth="1"/>
    <col min="8" max="8" width="1.625" style="0" customWidth="1"/>
    <col min="9" max="9" width="14.00390625" style="0" customWidth="1"/>
    <col min="10" max="10" width="1.625" style="0" customWidth="1"/>
    <col min="11" max="11" width="14.375" style="0" customWidth="1"/>
    <col min="12" max="12" width="1.625" style="0" customWidth="1"/>
    <col min="13" max="13" width="14.00390625" style="0" customWidth="1"/>
    <col min="14" max="14" width="2.25390625" style="0" customWidth="1"/>
    <col min="15" max="15" width="3.25390625" style="0" customWidth="1"/>
    <col min="16" max="16" width="25.375" style="0" customWidth="1"/>
    <col min="17" max="17" width="7.25390625" style="0" customWidth="1"/>
    <col min="18" max="18" width="10.125" style="0" customWidth="1"/>
    <col min="19" max="19" width="15.25390625" style="0" customWidth="1"/>
    <col min="20" max="20" width="1.00390625" style="0" customWidth="1"/>
    <col min="21" max="21" width="15.75390625" style="0" customWidth="1"/>
    <col min="22" max="22" width="1.00390625" style="0" customWidth="1"/>
    <col min="23" max="23" width="14.00390625" style="0" bestFit="1" customWidth="1"/>
    <col min="24" max="24" width="12.625" style="0" customWidth="1"/>
  </cols>
  <sheetData>
    <row r="1" spans="1:22" ht="14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6"/>
    </row>
    <row r="2" spans="1:22" ht="14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5" thickBot="1">
      <c r="A3" s="90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4"/>
      <c r="P4" s="5"/>
      <c r="Q4" s="5"/>
      <c r="R4" s="5"/>
      <c r="S4" s="6"/>
      <c r="T4" s="6"/>
      <c r="U4" s="6"/>
      <c r="V4" s="7"/>
    </row>
    <row r="5" spans="1:22" ht="12.75" customHeight="1">
      <c r="A5" s="8"/>
      <c r="B5" s="9" t="s">
        <v>3</v>
      </c>
      <c r="C5" s="93" t="s">
        <v>4</v>
      </c>
      <c r="D5" s="93"/>
      <c r="E5" s="93"/>
      <c r="F5" s="93"/>
      <c r="G5" s="93"/>
      <c r="H5" s="10"/>
      <c r="I5" s="93" t="s">
        <v>5</v>
      </c>
      <c r="J5" s="93"/>
      <c r="K5" s="93"/>
      <c r="L5" s="93"/>
      <c r="M5" s="93"/>
      <c r="N5" s="11"/>
      <c r="O5" s="8"/>
      <c r="P5" s="12" t="s">
        <v>6</v>
      </c>
      <c r="Q5" s="13"/>
      <c r="R5" s="14"/>
      <c r="S5" s="94" t="s">
        <v>4</v>
      </c>
      <c r="T5" s="15"/>
      <c r="U5" s="94" t="s">
        <v>5</v>
      </c>
      <c r="V5" s="16"/>
    </row>
    <row r="6" spans="1:22" ht="12.75" customHeight="1">
      <c r="A6" s="8"/>
      <c r="B6" s="14"/>
      <c r="C6" s="17" t="s">
        <v>7</v>
      </c>
      <c r="D6" s="17"/>
      <c r="E6" s="17" t="s">
        <v>8</v>
      </c>
      <c r="F6" s="17"/>
      <c r="G6" s="17" t="s">
        <v>9</v>
      </c>
      <c r="H6" s="17"/>
      <c r="I6" s="17" t="s">
        <v>7</v>
      </c>
      <c r="J6" s="17"/>
      <c r="K6" s="17" t="s">
        <v>8</v>
      </c>
      <c r="L6" s="17"/>
      <c r="M6" s="17" t="s">
        <v>9</v>
      </c>
      <c r="N6" s="18"/>
      <c r="O6" s="8"/>
      <c r="P6" s="14"/>
      <c r="Q6" s="14"/>
      <c r="R6" s="14"/>
      <c r="S6" s="94"/>
      <c r="T6" s="19"/>
      <c r="U6" s="94"/>
      <c r="V6" s="20"/>
    </row>
    <row r="7" spans="1:22" ht="12.75">
      <c r="A7" s="1" t="s">
        <v>10</v>
      </c>
      <c r="B7" s="12" t="s">
        <v>11</v>
      </c>
      <c r="C7" s="13"/>
      <c r="D7" s="13"/>
      <c r="E7" s="13"/>
      <c r="F7" s="13"/>
      <c r="G7" s="21"/>
      <c r="H7" s="13"/>
      <c r="I7" s="13"/>
      <c r="J7" s="13"/>
      <c r="K7" s="13"/>
      <c r="L7" s="13"/>
      <c r="M7" s="21"/>
      <c r="N7" s="14"/>
      <c r="O7" s="1" t="s">
        <v>12</v>
      </c>
      <c r="P7" s="12" t="s">
        <v>13</v>
      </c>
      <c r="Q7" s="14"/>
      <c r="R7" s="14"/>
      <c r="S7" s="13"/>
      <c r="T7" s="13"/>
      <c r="U7" s="13"/>
      <c r="V7" s="20"/>
    </row>
    <row r="8" spans="1:22" ht="12.75">
      <c r="A8" s="8" t="s">
        <v>14</v>
      </c>
      <c r="B8" s="14" t="s">
        <v>15</v>
      </c>
      <c r="C8" s="22">
        <v>2309416</v>
      </c>
      <c r="D8" s="23"/>
      <c r="E8" s="22">
        <v>1931594.16</v>
      </c>
      <c r="F8" s="23"/>
      <c r="G8" s="24">
        <f>+C8-E8</f>
        <v>377821.8400000001</v>
      </c>
      <c r="H8" s="23"/>
      <c r="I8" s="25">
        <v>2136720.82</v>
      </c>
      <c r="J8" s="23"/>
      <c r="K8" s="25">
        <v>1787657.73</v>
      </c>
      <c r="L8" s="23"/>
      <c r="M8" s="24">
        <f>+I8-K8</f>
        <v>349063.08999999985</v>
      </c>
      <c r="N8" s="23"/>
      <c r="O8" s="8" t="s">
        <v>16</v>
      </c>
      <c r="P8" s="14" t="s">
        <v>17</v>
      </c>
      <c r="Q8" s="14"/>
      <c r="R8" s="14"/>
      <c r="S8" s="22">
        <v>157787417.52</v>
      </c>
      <c r="T8" s="13"/>
      <c r="U8" s="22">
        <v>155948332.17</v>
      </c>
      <c r="V8" s="26"/>
    </row>
    <row r="9" spans="1:22" ht="12.75">
      <c r="A9" s="8"/>
      <c r="B9" s="14"/>
      <c r="C9" s="27">
        <f>SUM(C8)</f>
        <v>2309416</v>
      </c>
      <c r="D9" s="27"/>
      <c r="E9" s="27">
        <f>SUM(E8)</f>
        <v>1931594.16</v>
      </c>
      <c r="F9" s="27"/>
      <c r="G9" s="28">
        <f>+G8</f>
        <v>377821.8400000001</v>
      </c>
      <c r="H9" s="27"/>
      <c r="I9" s="27">
        <f>SUM(I8)</f>
        <v>2136720.82</v>
      </c>
      <c r="J9" s="27"/>
      <c r="K9" s="27">
        <f>SUM(K8)</f>
        <v>1787657.73</v>
      </c>
      <c r="L9" s="27"/>
      <c r="M9" s="28">
        <f>+M8</f>
        <v>349063.08999999985</v>
      </c>
      <c r="N9" s="27"/>
      <c r="O9" s="8"/>
      <c r="P9" s="14"/>
      <c r="Q9" s="14"/>
      <c r="R9" s="14"/>
      <c r="S9" s="21"/>
      <c r="T9" s="13"/>
      <c r="U9" s="21"/>
      <c r="V9" s="20"/>
    </row>
    <row r="10" spans="1:22" ht="12.75">
      <c r="A10" s="1" t="s">
        <v>18</v>
      </c>
      <c r="B10" s="12" t="s">
        <v>19</v>
      </c>
      <c r="C10" s="13"/>
      <c r="D10" s="13"/>
      <c r="E10" s="13"/>
      <c r="F10" s="13"/>
      <c r="G10" s="21"/>
      <c r="H10" s="13"/>
      <c r="I10" s="13"/>
      <c r="J10" s="13"/>
      <c r="K10" s="13"/>
      <c r="L10" s="13"/>
      <c r="M10" s="21"/>
      <c r="N10" s="14"/>
      <c r="O10" s="8" t="s">
        <v>20</v>
      </c>
      <c r="P10" s="14" t="s">
        <v>21</v>
      </c>
      <c r="Q10" s="14"/>
      <c r="R10" s="14"/>
      <c r="S10" s="21"/>
      <c r="T10" s="13"/>
      <c r="U10" s="21"/>
      <c r="V10" s="20"/>
    </row>
    <row r="11" spans="1:22" ht="12.75">
      <c r="A11" s="8" t="s">
        <v>20</v>
      </c>
      <c r="B11" s="14" t="s">
        <v>22</v>
      </c>
      <c r="C11" s="29"/>
      <c r="D11" s="29"/>
      <c r="E11" s="30">
        <f>+E13+E14+E15+E18+E19</f>
        <v>91603096.86999999</v>
      </c>
      <c r="F11" s="31"/>
      <c r="G11" s="32"/>
      <c r="H11" s="31"/>
      <c r="I11" s="31"/>
      <c r="J11" s="31"/>
      <c r="K11" s="30">
        <f>+K13+K14+K15+K18+K19</f>
        <v>85863072.62999998</v>
      </c>
      <c r="L11" s="31"/>
      <c r="M11" s="30">
        <f>+M13+M14+M15+M18+M19</f>
        <v>30364385.85</v>
      </c>
      <c r="N11" s="33"/>
      <c r="O11" s="8"/>
      <c r="P11" s="14" t="s">
        <v>23</v>
      </c>
      <c r="Q11" s="14"/>
      <c r="R11" s="14"/>
      <c r="S11" s="21"/>
      <c r="T11" s="13"/>
      <c r="U11" s="21"/>
      <c r="V11" s="20"/>
    </row>
    <row r="12" spans="1:22" ht="12.75">
      <c r="A12" s="8"/>
      <c r="B12" s="14" t="s">
        <v>24</v>
      </c>
      <c r="C12" s="22">
        <v>181725583.02</v>
      </c>
      <c r="D12" s="13"/>
      <c r="E12" s="22">
        <v>0</v>
      </c>
      <c r="F12" s="13"/>
      <c r="G12" s="21">
        <f aca="true" t="shared" si="0" ref="G12:G23">+C12-E12</f>
        <v>181725583.02</v>
      </c>
      <c r="H12" s="13"/>
      <c r="I12" s="22">
        <v>181364866.21</v>
      </c>
      <c r="J12" s="13"/>
      <c r="K12" s="22">
        <v>0</v>
      </c>
      <c r="L12" s="13"/>
      <c r="M12" s="21">
        <f aca="true" t="shared" si="1" ref="M12:M23">+I12-K12</f>
        <v>181364866.21</v>
      </c>
      <c r="N12" s="14"/>
      <c r="O12" s="8"/>
      <c r="P12" s="14" t="s">
        <v>25</v>
      </c>
      <c r="Q12" s="14"/>
      <c r="R12" s="14"/>
      <c r="S12" s="22">
        <v>2004741.43</v>
      </c>
      <c r="T12" s="13"/>
      <c r="U12" s="22">
        <v>2004741.43</v>
      </c>
      <c r="V12" s="20"/>
    </row>
    <row r="13" spans="1:23" ht="12.75">
      <c r="A13" s="8"/>
      <c r="B13" s="14" t="s">
        <v>26</v>
      </c>
      <c r="C13" s="22">
        <v>31714191.42</v>
      </c>
      <c r="D13" s="13"/>
      <c r="E13" s="22">
        <v>24981036.09</v>
      </c>
      <c r="F13" s="13"/>
      <c r="G13" s="21">
        <f t="shared" si="0"/>
        <v>6733155.330000002</v>
      </c>
      <c r="H13" s="13"/>
      <c r="I13" s="22">
        <v>31467977.52</v>
      </c>
      <c r="J13" s="13"/>
      <c r="K13" s="22">
        <v>22959819.4</v>
      </c>
      <c r="L13" s="13"/>
      <c r="M13" s="21">
        <f t="shared" si="1"/>
        <v>8508158.120000001</v>
      </c>
      <c r="N13" s="14"/>
      <c r="O13" s="8"/>
      <c r="P13" s="34" t="s">
        <v>27</v>
      </c>
      <c r="Q13" s="14"/>
      <c r="R13" s="14"/>
      <c r="S13" s="22"/>
      <c r="U13" s="22"/>
      <c r="V13" s="20"/>
      <c r="W13" s="22"/>
    </row>
    <row r="14" spans="1:22" ht="12.75">
      <c r="A14" s="8"/>
      <c r="B14" s="14" t="s">
        <v>28</v>
      </c>
      <c r="C14" s="22">
        <v>50413121.76</v>
      </c>
      <c r="D14" s="13"/>
      <c r="E14" s="22">
        <v>39924633.48</v>
      </c>
      <c r="F14" s="13"/>
      <c r="G14" s="21">
        <f t="shared" si="0"/>
        <v>10488488.280000001</v>
      </c>
      <c r="H14" s="13"/>
      <c r="I14" s="22">
        <v>46732993.57</v>
      </c>
      <c r="J14" s="13"/>
      <c r="K14" s="22">
        <v>37867048.42</v>
      </c>
      <c r="L14" s="13"/>
      <c r="M14" s="21">
        <f t="shared" si="1"/>
        <v>8865945.149999999</v>
      </c>
      <c r="N14" s="14"/>
      <c r="O14" s="8"/>
      <c r="P14" s="34" t="s">
        <v>29</v>
      </c>
      <c r="S14" s="22">
        <v>10849956.349999998</v>
      </c>
      <c r="T14" s="13"/>
      <c r="U14" s="22">
        <f>1979484.97+16786457.79-7339441.35</f>
        <v>11426501.409999998</v>
      </c>
      <c r="V14" s="20"/>
    </row>
    <row r="15" spans="1:23" ht="12.75">
      <c r="A15" s="8"/>
      <c r="B15" s="14" t="s">
        <v>30</v>
      </c>
      <c r="C15" s="22">
        <v>14402732.9</v>
      </c>
      <c r="D15" s="13"/>
      <c r="E15" s="22">
        <v>12039315.54</v>
      </c>
      <c r="F15" s="13"/>
      <c r="G15" s="21">
        <f t="shared" si="0"/>
        <v>2363417.3600000013</v>
      </c>
      <c r="H15" s="13"/>
      <c r="I15" s="22">
        <v>14206191.19</v>
      </c>
      <c r="J15" s="13"/>
      <c r="K15" s="22">
        <v>11281795</v>
      </c>
      <c r="L15" s="13"/>
      <c r="M15" s="21">
        <f t="shared" si="1"/>
        <v>2924396.1899999995</v>
      </c>
      <c r="N15" s="14"/>
      <c r="O15" s="8"/>
      <c r="P15" s="14" t="s">
        <v>31</v>
      </c>
      <c r="Q15" s="14"/>
      <c r="R15" s="14"/>
      <c r="S15" s="22">
        <v>106891175.71000001</v>
      </c>
      <c r="T15" s="13"/>
      <c r="U15" s="22">
        <f>16421009.22+112991842.95-4739290.21-15957876.9</f>
        <v>108715685.06</v>
      </c>
      <c r="V15" s="20"/>
      <c r="W15" s="22"/>
    </row>
    <row r="16" spans="1:22" ht="12.75">
      <c r="A16" s="8"/>
      <c r="B16" s="14" t="s">
        <v>32</v>
      </c>
      <c r="C16" s="21">
        <v>16693017.66</v>
      </c>
      <c r="D16" s="13"/>
      <c r="E16" s="22">
        <v>0</v>
      </c>
      <c r="F16" s="13"/>
      <c r="G16" s="21">
        <f t="shared" si="0"/>
        <v>16693017.66</v>
      </c>
      <c r="H16" s="13"/>
      <c r="I16" s="21">
        <f>15039806.95+224070</f>
        <v>15263876.95</v>
      </c>
      <c r="J16" s="13"/>
      <c r="K16" s="22">
        <v>0</v>
      </c>
      <c r="L16" s="13"/>
      <c r="M16" s="21">
        <f t="shared" si="1"/>
        <v>15263876.95</v>
      </c>
      <c r="N16" s="14"/>
      <c r="O16" s="8"/>
      <c r="P16" s="14" t="s">
        <v>33</v>
      </c>
      <c r="Q16" s="14"/>
      <c r="R16" s="14"/>
      <c r="S16" s="25">
        <v>64905178.51</v>
      </c>
      <c r="T16" s="13"/>
      <c r="U16" s="25">
        <v>70466566.7</v>
      </c>
      <c r="V16" s="20"/>
    </row>
    <row r="17" spans="1:22" ht="12.75">
      <c r="A17" s="8"/>
      <c r="B17" s="14" t="s">
        <v>34</v>
      </c>
      <c r="C17" s="22">
        <v>156047446.77</v>
      </c>
      <c r="D17" s="13"/>
      <c r="E17" s="22">
        <v>66125850.53999999</v>
      </c>
      <c r="F17" s="13"/>
      <c r="G17" s="21">
        <f t="shared" si="0"/>
        <v>89921596.23000002</v>
      </c>
      <c r="H17" s="13"/>
      <c r="I17" s="22">
        <v>154765714.78</v>
      </c>
      <c r="J17" s="13"/>
      <c r="K17" s="22">
        <v>60108495.18</v>
      </c>
      <c r="L17" s="13"/>
      <c r="M17" s="21">
        <f t="shared" si="1"/>
        <v>94657219.6</v>
      </c>
      <c r="N17" s="14"/>
      <c r="O17" s="8"/>
      <c r="P17" s="14"/>
      <c r="Q17" s="14"/>
      <c r="R17" s="14"/>
      <c r="S17" s="35">
        <f>SUM(S12:S16)</f>
        <v>184651052</v>
      </c>
      <c r="T17" s="13"/>
      <c r="U17" s="35">
        <f>SUM(U12:U16)</f>
        <v>192613494.60000002</v>
      </c>
      <c r="V17" s="20"/>
    </row>
    <row r="18" spans="1:22" ht="12.75">
      <c r="A18" s="8"/>
      <c r="B18" s="14" t="s">
        <v>35</v>
      </c>
      <c r="C18" s="22">
        <v>10558552.59</v>
      </c>
      <c r="D18" s="13"/>
      <c r="E18" s="22">
        <v>8539288.36</v>
      </c>
      <c r="F18" s="13"/>
      <c r="G18" s="21">
        <f t="shared" si="0"/>
        <v>2019264.2300000004</v>
      </c>
      <c r="H18" s="13"/>
      <c r="I18" s="22">
        <v>10076408.84</v>
      </c>
      <c r="J18" s="13"/>
      <c r="K18" s="22">
        <v>8159450.71</v>
      </c>
      <c r="L18" s="13"/>
      <c r="M18" s="21">
        <f t="shared" si="1"/>
        <v>1916958.13</v>
      </c>
      <c r="N18" s="14"/>
      <c r="O18" s="8" t="s">
        <v>36</v>
      </c>
      <c r="P18" s="14" t="s">
        <v>37</v>
      </c>
      <c r="Q18" s="14"/>
      <c r="R18" s="14"/>
      <c r="S18" s="21"/>
      <c r="T18" s="13"/>
      <c r="U18" s="21"/>
      <c r="V18" s="20"/>
    </row>
    <row r="19" spans="1:22" ht="12.75">
      <c r="A19" s="8"/>
      <c r="B19" s="14" t="s">
        <v>38</v>
      </c>
      <c r="C19" s="22">
        <v>13968209.97</v>
      </c>
      <c r="D19" s="13"/>
      <c r="E19" s="22">
        <v>6118823.4</v>
      </c>
      <c r="F19" s="13"/>
      <c r="G19" s="21">
        <f t="shared" si="0"/>
        <v>7849386.57</v>
      </c>
      <c r="H19" s="13"/>
      <c r="I19" s="22">
        <f>13689754.28+54133.08</f>
        <v>13743887.36</v>
      </c>
      <c r="J19" s="13"/>
      <c r="K19" s="22">
        <f>5557967.29+36991.81</f>
        <v>5594959.1</v>
      </c>
      <c r="L19" s="13"/>
      <c r="M19" s="21">
        <f t="shared" si="1"/>
        <v>8148928.26</v>
      </c>
      <c r="N19" s="14"/>
      <c r="O19" s="8"/>
      <c r="P19" s="14" t="s">
        <v>39</v>
      </c>
      <c r="Q19" s="14"/>
      <c r="R19" s="14"/>
      <c r="S19" s="24">
        <f>S75</f>
        <v>24717072.349999983</v>
      </c>
      <c r="T19" s="13"/>
      <c r="U19" s="36">
        <f>U75</f>
        <v>24183591.099999983</v>
      </c>
      <c r="V19" s="20"/>
    </row>
    <row r="20" spans="1:22" ht="12.75">
      <c r="A20" s="8"/>
      <c r="B20" s="14" t="s">
        <v>40</v>
      </c>
      <c r="C20" s="22">
        <v>3169639.23</v>
      </c>
      <c r="D20" s="13"/>
      <c r="E20" s="22">
        <v>2312390.93</v>
      </c>
      <c r="F20" s="13"/>
      <c r="G20" s="21">
        <f t="shared" si="0"/>
        <v>857248.2999999998</v>
      </c>
      <c r="H20" s="13"/>
      <c r="I20" s="22">
        <v>2474930.47</v>
      </c>
      <c r="J20" s="13"/>
      <c r="K20" s="22">
        <v>2228650.15</v>
      </c>
      <c r="L20" s="13"/>
      <c r="M20" s="21">
        <f t="shared" si="1"/>
        <v>246280.3200000003</v>
      </c>
      <c r="N20" s="14"/>
      <c r="O20" s="8"/>
      <c r="P20" s="14"/>
      <c r="Q20" s="14"/>
      <c r="R20" s="14"/>
      <c r="S20" s="35">
        <f>S19</f>
        <v>24717072.349999983</v>
      </c>
      <c r="T20" s="13"/>
      <c r="U20" s="35">
        <f>U19</f>
        <v>24183591.099999983</v>
      </c>
      <c r="V20" s="20"/>
    </row>
    <row r="21" spans="1:22" ht="12.75">
      <c r="A21" s="8"/>
      <c r="B21" s="14" t="s">
        <v>41</v>
      </c>
      <c r="C21" s="22">
        <v>13275720.79</v>
      </c>
      <c r="D21" s="13"/>
      <c r="E21" s="22">
        <v>12357480.69</v>
      </c>
      <c r="F21" s="13"/>
      <c r="G21" s="21">
        <f t="shared" si="0"/>
        <v>918240.0999999996</v>
      </c>
      <c r="H21" s="13"/>
      <c r="I21" s="22">
        <v>12755953.52</v>
      </c>
      <c r="J21" s="13"/>
      <c r="K21" s="22">
        <v>12220756.63</v>
      </c>
      <c r="L21" s="13"/>
      <c r="M21" s="21">
        <f t="shared" si="1"/>
        <v>535196.8899999987</v>
      </c>
      <c r="N21" s="14"/>
      <c r="O21" s="8"/>
      <c r="Q21" s="14"/>
      <c r="R21" s="14"/>
      <c r="S21" s="37"/>
      <c r="T21" s="13"/>
      <c r="U21" s="37"/>
      <c r="V21" s="20"/>
    </row>
    <row r="22" spans="1:24" ht="12.75">
      <c r="A22" s="8"/>
      <c r="B22" s="14" t="s">
        <v>42</v>
      </c>
      <c r="C22" s="22">
        <v>10775368.540000001</v>
      </c>
      <c r="D22" s="13"/>
      <c r="E22" s="22">
        <v>8413170.41</v>
      </c>
      <c r="F22" s="13"/>
      <c r="G22" s="21">
        <f t="shared" si="0"/>
        <v>2362198.130000001</v>
      </c>
      <c r="H22" s="13"/>
      <c r="I22" s="22">
        <v>10387533.1</v>
      </c>
      <c r="J22" s="13"/>
      <c r="K22" s="22">
        <v>7581061.52</v>
      </c>
      <c r="L22" s="13"/>
      <c r="M22" s="21">
        <f t="shared" si="1"/>
        <v>2806471.58</v>
      </c>
      <c r="N22" s="14"/>
      <c r="O22" s="38" t="s">
        <v>10</v>
      </c>
      <c r="P22" s="12" t="s">
        <v>43</v>
      </c>
      <c r="Q22" s="39"/>
      <c r="R22" s="39"/>
      <c r="S22" s="35">
        <f>S8+S17+S20</f>
        <v>367155541.86999995</v>
      </c>
      <c r="T22" s="40"/>
      <c r="U22" s="35">
        <f>U8+U17+U20</f>
        <v>372745417.86999995</v>
      </c>
      <c r="V22" s="20"/>
      <c r="W22" s="22"/>
      <c r="X22" s="22"/>
    </row>
    <row r="23" spans="1:22" ht="12.75">
      <c r="A23" s="8"/>
      <c r="B23" s="41" t="s">
        <v>44</v>
      </c>
      <c r="C23" s="22">
        <v>2449716.72</v>
      </c>
      <c r="D23" s="42"/>
      <c r="E23" s="25">
        <v>0</v>
      </c>
      <c r="F23" s="42"/>
      <c r="G23" s="24">
        <f t="shared" si="0"/>
        <v>2449716.72</v>
      </c>
      <c r="H23" s="42"/>
      <c r="I23" s="25">
        <v>2492148.43</v>
      </c>
      <c r="J23" s="42"/>
      <c r="K23" s="25">
        <v>0</v>
      </c>
      <c r="L23" s="42"/>
      <c r="M23" s="24">
        <f t="shared" si="1"/>
        <v>2492148.43</v>
      </c>
      <c r="N23" s="14"/>
      <c r="O23" s="43"/>
      <c r="P23" s="39"/>
      <c r="Q23" s="39"/>
      <c r="R23" s="39"/>
      <c r="S23" s="44">
        <v>0</v>
      </c>
      <c r="T23" s="40"/>
      <c r="U23" s="44">
        <v>0</v>
      </c>
      <c r="V23" s="20"/>
    </row>
    <row r="24" spans="1:22" ht="12.75">
      <c r="A24" s="8"/>
      <c r="B24" s="12" t="s">
        <v>45</v>
      </c>
      <c r="C24" s="45">
        <f>SUM(C12:C23)</f>
        <v>505193301.37000006</v>
      </c>
      <c r="D24" s="27"/>
      <c r="E24" s="45">
        <f>SUM(E12:E23)</f>
        <v>180811989.44</v>
      </c>
      <c r="F24" s="27"/>
      <c r="G24" s="35">
        <f>SUM(G12:G23)</f>
        <v>324381311.9300001</v>
      </c>
      <c r="H24" s="13"/>
      <c r="I24" s="45">
        <f>SUM(I12:I23)</f>
        <v>495732481.94000006</v>
      </c>
      <c r="J24" s="27"/>
      <c r="K24" s="45">
        <f>SUM(K12:K23)</f>
        <v>168002036.11</v>
      </c>
      <c r="L24" s="27"/>
      <c r="M24" s="35">
        <f>SUM(M12:M23)</f>
        <v>327730445.83</v>
      </c>
      <c r="N24" s="14"/>
      <c r="O24" s="1" t="s">
        <v>18</v>
      </c>
      <c r="P24" s="12" t="s">
        <v>46</v>
      </c>
      <c r="Q24" s="14"/>
      <c r="R24" s="14"/>
      <c r="S24" s="13"/>
      <c r="T24" s="13"/>
      <c r="U24" s="13"/>
      <c r="V24" s="20"/>
    </row>
    <row r="25" spans="1:22" ht="12.75">
      <c r="A25" s="8" t="s">
        <v>47</v>
      </c>
      <c r="B25" s="14" t="s">
        <v>48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8" t="s">
        <v>16</v>
      </c>
      <c r="P25" s="14" t="s">
        <v>49</v>
      </c>
      <c r="Q25" s="14"/>
      <c r="R25" s="14"/>
      <c r="S25" s="13"/>
      <c r="T25" s="13"/>
      <c r="U25" s="13"/>
      <c r="V25" s="20"/>
    </row>
    <row r="26" spans="1:22" ht="12.75">
      <c r="A26" s="8"/>
      <c r="B26" s="14" t="s">
        <v>50</v>
      </c>
      <c r="C26" s="23"/>
      <c r="D26" s="23"/>
      <c r="E26" s="23"/>
      <c r="F26" s="23"/>
      <c r="G26" s="23"/>
      <c r="H26" s="13"/>
      <c r="I26" s="23"/>
      <c r="J26" s="23"/>
      <c r="K26" s="23"/>
      <c r="L26" s="23"/>
      <c r="M26" s="23"/>
      <c r="N26" s="14"/>
      <c r="O26" s="8"/>
      <c r="P26" s="14" t="s">
        <v>51</v>
      </c>
      <c r="Q26" s="14"/>
      <c r="R26" s="14"/>
      <c r="S26" s="22">
        <v>7675109.68</v>
      </c>
      <c r="T26" s="13"/>
      <c r="U26" s="22">
        <v>8758183.88</v>
      </c>
      <c r="V26" s="20"/>
    </row>
    <row r="27" spans="1:22" ht="12.75">
      <c r="A27" s="8"/>
      <c r="B27" s="14" t="s">
        <v>52</v>
      </c>
      <c r="C27" s="13"/>
      <c r="D27" s="13"/>
      <c r="E27" s="37">
        <f>7646835.06+500</f>
        <v>7647335.06</v>
      </c>
      <c r="F27" s="13"/>
      <c r="G27" s="22"/>
      <c r="H27" s="13"/>
      <c r="I27" s="13"/>
      <c r="J27" s="13"/>
      <c r="K27" s="22">
        <v>7631835.06</v>
      </c>
      <c r="L27" s="13"/>
      <c r="M27" s="13"/>
      <c r="N27" s="14"/>
      <c r="O27" s="8"/>
      <c r="P27" s="14" t="s">
        <v>53</v>
      </c>
      <c r="Q27" s="14"/>
      <c r="R27" s="14"/>
      <c r="S27" s="46">
        <v>968.45</v>
      </c>
      <c r="T27" s="13"/>
      <c r="U27" s="46">
        <v>968.45</v>
      </c>
      <c r="V27" s="20"/>
    </row>
    <row r="28" spans="1:22" ht="12.75">
      <c r="A28" s="8"/>
      <c r="B28" s="14" t="s">
        <v>54</v>
      </c>
      <c r="C28" s="22"/>
      <c r="D28" s="13"/>
      <c r="E28" s="37">
        <v>0</v>
      </c>
      <c r="F28" s="13"/>
      <c r="G28" s="13"/>
      <c r="H28" s="13"/>
      <c r="I28" s="22"/>
      <c r="J28" s="13"/>
      <c r="K28" s="22">
        <v>0</v>
      </c>
      <c r="L28" s="13"/>
      <c r="M28" s="13"/>
      <c r="N28" s="14"/>
      <c r="O28" s="8"/>
      <c r="P28" s="14"/>
      <c r="Q28" s="14"/>
      <c r="R28" s="14"/>
      <c r="S28" s="28">
        <f>SUM(S26:S27)</f>
        <v>7676078.13</v>
      </c>
      <c r="T28" s="28"/>
      <c r="U28" s="28">
        <f>SUM(U26:U27)</f>
        <v>8759152.33</v>
      </c>
      <c r="V28" s="20"/>
    </row>
    <row r="29" spans="1:22" ht="12.75">
      <c r="A29" s="8"/>
      <c r="B29" s="14" t="s">
        <v>55</v>
      </c>
      <c r="C29" s="22"/>
      <c r="D29" s="23"/>
      <c r="E29" s="22">
        <v>156306.71</v>
      </c>
      <c r="F29" s="13"/>
      <c r="G29" s="47">
        <f>+E27-E29-E28</f>
        <v>7491028.35</v>
      </c>
      <c r="H29" s="13"/>
      <c r="I29" s="22"/>
      <c r="J29" s="23"/>
      <c r="K29" s="25">
        <v>122483.61</v>
      </c>
      <c r="L29" s="13"/>
      <c r="M29" s="47">
        <f>K27-K29-K28</f>
        <v>7509351.449999999</v>
      </c>
      <c r="N29" s="14"/>
      <c r="O29" s="8"/>
      <c r="Q29" s="14"/>
      <c r="R29" s="14"/>
      <c r="S29" s="37"/>
      <c r="T29" s="13"/>
      <c r="U29" s="37"/>
      <c r="V29" s="20"/>
    </row>
    <row r="30" spans="1:22" ht="12.75">
      <c r="A30" s="8"/>
      <c r="B30" s="34" t="s">
        <v>56</v>
      </c>
      <c r="C30" s="22"/>
      <c r="D30" s="23"/>
      <c r="E30" s="48"/>
      <c r="F30" s="13"/>
      <c r="G30" s="22">
        <v>13377.2</v>
      </c>
      <c r="H30" s="13"/>
      <c r="I30" s="25"/>
      <c r="J30" s="23"/>
      <c r="K30" s="48"/>
      <c r="L30" s="13"/>
      <c r="M30" s="49">
        <v>13377.2</v>
      </c>
      <c r="N30" s="14"/>
      <c r="O30" s="8" t="s">
        <v>20</v>
      </c>
      <c r="P30" s="14" t="s">
        <v>57</v>
      </c>
      <c r="Q30" s="14"/>
      <c r="R30" s="14"/>
      <c r="S30" s="37"/>
      <c r="T30" s="13"/>
      <c r="U30" s="37"/>
      <c r="V30" s="20"/>
    </row>
    <row r="31" spans="1:22" ht="12.75">
      <c r="A31" s="8"/>
      <c r="B31" s="14"/>
      <c r="C31" s="13"/>
      <c r="D31" s="13"/>
      <c r="E31" s="13"/>
      <c r="F31" s="13"/>
      <c r="G31" s="28">
        <f>G29+G30</f>
        <v>7504405.55</v>
      </c>
      <c r="H31" s="13"/>
      <c r="I31" s="13"/>
      <c r="J31" s="13"/>
      <c r="K31" s="13"/>
      <c r="L31" s="13"/>
      <c r="M31" s="28">
        <f>M29+M30</f>
        <v>7522728.649999999</v>
      </c>
      <c r="N31" s="14"/>
      <c r="O31" s="8"/>
      <c r="P31" s="14" t="s">
        <v>58</v>
      </c>
      <c r="Q31" s="14"/>
      <c r="R31" s="14"/>
      <c r="S31" s="22">
        <v>5615945.54</v>
      </c>
      <c r="T31" s="13"/>
      <c r="U31" s="22">
        <v>5332685.69</v>
      </c>
      <c r="V31" s="20"/>
    </row>
    <row r="32" spans="1:24" ht="15">
      <c r="A32" s="8"/>
      <c r="B32" s="14"/>
      <c r="C32" s="13"/>
      <c r="D32" s="13"/>
      <c r="E32" s="13"/>
      <c r="F32" s="13"/>
      <c r="G32" s="21"/>
      <c r="H32" s="13"/>
      <c r="I32" s="13"/>
      <c r="J32" s="13"/>
      <c r="K32" s="13"/>
      <c r="L32" s="13"/>
      <c r="M32" s="21"/>
      <c r="N32" s="14"/>
      <c r="O32" s="8"/>
      <c r="P32" s="14" t="s">
        <v>59</v>
      </c>
      <c r="Q32" s="14"/>
      <c r="R32" s="14"/>
      <c r="S32" s="21"/>
      <c r="T32" s="13"/>
      <c r="U32" s="21"/>
      <c r="V32" s="20"/>
      <c r="X32" s="50"/>
    </row>
    <row r="33" spans="1:24" ht="15">
      <c r="A33" s="8"/>
      <c r="B33" s="12" t="s">
        <v>60</v>
      </c>
      <c r="C33" s="13"/>
      <c r="D33" s="13"/>
      <c r="E33" s="13"/>
      <c r="F33" s="13"/>
      <c r="G33" s="35">
        <f>G24+G31</f>
        <v>331885717.48000014</v>
      </c>
      <c r="H33" s="13"/>
      <c r="I33" s="13"/>
      <c r="J33" s="13"/>
      <c r="K33" s="13"/>
      <c r="L33" s="13"/>
      <c r="M33" s="35">
        <f>M24+M31</f>
        <v>335253174.47999996</v>
      </c>
      <c r="N33" s="14"/>
      <c r="O33" s="8"/>
      <c r="P33" s="14" t="s">
        <v>61</v>
      </c>
      <c r="Q33" s="14"/>
      <c r="R33" s="14"/>
      <c r="S33" s="22">
        <v>0</v>
      </c>
      <c r="T33" s="13"/>
      <c r="U33" s="22">
        <v>0</v>
      </c>
      <c r="V33" s="20"/>
      <c r="X33" s="50"/>
    </row>
    <row r="34" spans="1:22" ht="12.75">
      <c r="A34" s="8"/>
      <c r="B34" s="14"/>
      <c r="C34" s="13"/>
      <c r="D34" s="13"/>
      <c r="E34" s="51"/>
      <c r="F34" s="13"/>
      <c r="G34" s="21"/>
      <c r="H34" s="13"/>
      <c r="I34" s="13"/>
      <c r="J34" s="13"/>
      <c r="K34" s="51"/>
      <c r="L34" s="13"/>
      <c r="M34" s="21"/>
      <c r="N34" s="14"/>
      <c r="O34" s="8"/>
      <c r="P34" s="14" t="s">
        <v>62</v>
      </c>
      <c r="Q34" s="14"/>
      <c r="R34" s="14"/>
      <c r="S34" s="21"/>
      <c r="T34" s="13"/>
      <c r="U34" s="21"/>
      <c r="V34" s="20"/>
    </row>
    <row r="35" spans="1:22" ht="12.75">
      <c r="A35" s="1" t="s">
        <v>63</v>
      </c>
      <c r="B35" s="12" t="s">
        <v>64</v>
      </c>
      <c r="C35" s="13"/>
      <c r="D35" s="13"/>
      <c r="E35" s="52"/>
      <c r="F35" s="13"/>
      <c r="G35" s="21"/>
      <c r="H35" s="13"/>
      <c r="I35" s="13"/>
      <c r="J35" s="13"/>
      <c r="K35" s="52"/>
      <c r="L35" s="13"/>
      <c r="M35" s="21"/>
      <c r="N35" s="14"/>
      <c r="O35" s="8"/>
      <c r="P35" s="14" t="s">
        <v>65</v>
      </c>
      <c r="Q35" s="14"/>
      <c r="R35" s="14"/>
      <c r="S35" s="22">
        <v>0</v>
      </c>
      <c r="T35" s="13"/>
      <c r="U35" s="22">
        <v>0</v>
      </c>
      <c r="V35" s="20"/>
    </row>
    <row r="36" spans="1:22" ht="12.75">
      <c r="A36" s="8" t="s">
        <v>16</v>
      </c>
      <c r="B36" s="14" t="s">
        <v>66</v>
      </c>
      <c r="C36" s="13"/>
      <c r="D36" s="13"/>
      <c r="E36" s="13"/>
      <c r="F36" s="13"/>
      <c r="G36" s="21"/>
      <c r="H36" s="13"/>
      <c r="I36" s="13"/>
      <c r="J36" s="13"/>
      <c r="K36" s="13"/>
      <c r="L36" s="13"/>
      <c r="M36" s="21"/>
      <c r="N36" s="14"/>
      <c r="O36" s="8"/>
      <c r="P36" s="14" t="s">
        <v>67</v>
      </c>
      <c r="Q36" s="14"/>
      <c r="R36" s="14"/>
      <c r="S36" s="22">
        <f>149613.21+78851.6</f>
        <v>228464.81</v>
      </c>
      <c r="T36" s="13"/>
      <c r="U36" s="22">
        <f>170422.66+23458.24</f>
        <v>193880.9</v>
      </c>
      <c r="V36" s="20"/>
    </row>
    <row r="37" spans="1:22" ht="12.75">
      <c r="A37" s="8"/>
      <c r="B37" s="41" t="s">
        <v>68</v>
      </c>
      <c r="C37" s="13"/>
      <c r="D37" s="13"/>
      <c r="E37" s="13"/>
      <c r="F37" s="13"/>
      <c r="G37" s="21"/>
      <c r="H37" s="13"/>
      <c r="I37" s="13"/>
      <c r="J37" s="13"/>
      <c r="K37" s="13"/>
      <c r="L37" s="13"/>
      <c r="M37" s="21"/>
      <c r="N37" s="14"/>
      <c r="O37" s="8"/>
      <c r="P37" s="14" t="s">
        <v>69</v>
      </c>
      <c r="Q37" s="14"/>
      <c r="R37" s="14"/>
      <c r="S37" s="22">
        <v>434561.61</v>
      </c>
      <c r="T37" s="13"/>
      <c r="U37" s="22">
        <v>436826.78</v>
      </c>
      <c r="V37" s="20"/>
    </row>
    <row r="38" spans="1:22" ht="12.75">
      <c r="A38" s="8"/>
      <c r="B38" s="14" t="s">
        <v>70</v>
      </c>
      <c r="C38" s="13"/>
      <c r="D38" s="13"/>
      <c r="E38" s="13"/>
      <c r="F38" s="13"/>
      <c r="G38" s="22">
        <v>301298.81756999996</v>
      </c>
      <c r="H38" s="13"/>
      <c r="I38" s="13"/>
      <c r="J38" s="13"/>
      <c r="K38" s="13"/>
      <c r="L38" s="13"/>
      <c r="M38" s="22">
        <v>311847.72</v>
      </c>
      <c r="N38" s="14"/>
      <c r="O38" s="8"/>
      <c r="P38" s="14" t="s">
        <v>71</v>
      </c>
      <c r="Q38" s="14"/>
      <c r="R38" s="14"/>
      <c r="S38" s="21"/>
      <c r="T38" s="13"/>
      <c r="U38" s="21"/>
      <c r="V38" s="20"/>
    </row>
    <row r="39" spans="1:23" ht="12.75">
      <c r="A39" s="8"/>
      <c r="B39" s="14"/>
      <c r="C39" s="13"/>
      <c r="D39" s="13"/>
      <c r="E39" s="13"/>
      <c r="F39" s="13"/>
      <c r="G39" s="28">
        <f>+G38</f>
        <v>301298.81756999996</v>
      </c>
      <c r="H39" s="13"/>
      <c r="I39" s="13"/>
      <c r="J39" s="13"/>
      <c r="K39" s="13"/>
      <c r="L39" s="13"/>
      <c r="M39" s="28">
        <f>+M38</f>
        <v>311847.72</v>
      </c>
      <c r="N39" s="14"/>
      <c r="O39" s="8"/>
      <c r="P39" s="14" t="s">
        <v>72</v>
      </c>
      <c r="Q39" s="14"/>
      <c r="R39" s="14"/>
      <c r="S39" s="22">
        <v>1064076.72</v>
      </c>
      <c r="T39" s="13"/>
      <c r="U39" s="22">
        <v>1013993.53</v>
      </c>
      <c r="V39" s="20"/>
      <c r="W39" s="22"/>
    </row>
    <row r="40" spans="1:22" ht="12.75">
      <c r="A40" s="8" t="s">
        <v>20</v>
      </c>
      <c r="B40" s="14" t="s">
        <v>73</v>
      </c>
      <c r="C40" s="13"/>
      <c r="D40" s="13"/>
      <c r="E40" s="13"/>
      <c r="F40" s="13"/>
      <c r="G40" s="37"/>
      <c r="H40" s="13"/>
      <c r="I40" s="13"/>
      <c r="J40" s="13"/>
      <c r="K40" s="13"/>
      <c r="L40" s="13"/>
      <c r="M40" s="37"/>
      <c r="N40" s="14"/>
      <c r="O40" s="8"/>
      <c r="P40" s="14" t="s">
        <v>74</v>
      </c>
      <c r="Q40" s="14"/>
      <c r="R40" s="14"/>
      <c r="S40" s="25">
        <f>1906968.51-S39</f>
        <v>842891.79</v>
      </c>
      <c r="T40" s="13"/>
      <c r="U40" s="25">
        <f>2056207.22-U39</f>
        <v>1042213.69</v>
      </c>
      <c r="V40" s="20"/>
    </row>
    <row r="41" spans="1:22" ht="12.75">
      <c r="A41" s="8"/>
      <c r="B41" s="14" t="s">
        <v>75</v>
      </c>
      <c r="C41" s="13"/>
      <c r="D41" s="13"/>
      <c r="E41" s="22">
        <v>27791876.12</v>
      </c>
      <c r="F41" s="13"/>
      <c r="H41" s="13"/>
      <c r="I41" s="13"/>
      <c r="J41" s="13"/>
      <c r="K41" s="37">
        <v>26273182.1</v>
      </c>
      <c r="L41" s="13"/>
      <c r="N41" s="14"/>
      <c r="O41" s="8"/>
      <c r="Q41" s="14"/>
      <c r="R41" s="14"/>
      <c r="S41" s="35">
        <f>SUM(S31:S40)</f>
        <v>8185940.47</v>
      </c>
      <c r="T41" s="13"/>
      <c r="U41" s="35">
        <f>SUM(U31:U40)</f>
        <v>8019600.590000002</v>
      </c>
      <c r="V41" s="20"/>
    </row>
    <row r="42" spans="1:22" ht="12.75">
      <c r="A42" s="8"/>
      <c r="B42" s="34" t="s">
        <v>76</v>
      </c>
      <c r="C42" s="13"/>
      <c r="D42" s="13"/>
      <c r="E42" s="49">
        <v>8500000</v>
      </c>
      <c r="F42" s="13"/>
      <c r="G42" s="22">
        <f>+E41-E42</f>
        <v>19291876.12</v>
      </c>
      <c r="H42" s="13"/>
      <c r="I42" s="13"/>
      <c r="J42" s="13"/>
      <c r="K42" s="49">
        <v>8500000</v>
      </c>
      <c r="L42" s="13"/>
      <c r="M42" s="53">
        <f>+K41-K42</f>
        <v>17773182.1</v>
      </c>
      <c r="N42" s="14"/>
      <c r="O42" s="8"/>
      <c r="Q42" s="14"/>
      <c r="R42" s="14"/>
      <c r="S42" s="35"/>
      <c r="T42" s="13"/>
      <c r="U42" s="35"/>
      <c r="V42" s="20"/>
    </row>
    <row r="43" spans="1:22" ht="12.75">
      <c r="A43" s="8"/>
      <c r="B43" s="14" t="s">
        <v>77</v>
      </c>
      <c r="C43" s="13"/>
      <c r="D43" s="13"/>
      <c r="F43" s="13"/>
      <c r="G43" s="13">
        <f>8128544.69+78851.6</f>
        <v>8207396.29</v>
      </c>
      <c r="H43" s="13"/>
      <c r="I43" s="13"/>
      <c r="J43" s="13"/>
      <c r="K43" s="13"/>
      <c r="L43" s="13"/>
      <c r="M43" s="13">
        <f>7437210.03+23458.24</f>
        <v>7460668.2700000005</v>
      </c>
      <c r="N43" s="14"/>
      <c r="O43" s="54"/>
      <c r="P43" s="12" t="s">
        <v>78</v>
      </c>
      <c r="Q43" s="14"/>
      <c r="R43" s="14"/>
      <c r="S43" s="35">
        <f>S28+S41</f>
        <v>15862018.6</v>
      </c>
      <c r="T43" s="13"/>
      <c r="U43" s="35">
        <f>U28+U41</f>
        <v>16778752.92</v>
      </c>
      <c r="V43" s="20"/>
    </row>
    <row r="44" spans="1:22" ht="12.75">
      <c r="A44" s="8"/>
      <c r="B44" s="34" t="s">
        <v>79</v>
      </c>
      <c r="C44" s="13"/>
      <c r="D44" s="13"/>
      <c r="E44" s="13"/>
      <c r="F44" s="13"/>
      <c r="G44" s="25">
        <v>0</v>
      </c>
      <c r="H44" s="13"/>
      <c r="I44" s="13"/>
      <c r="J44" s="13"/>
      <c r="K44" s="13"/>
      <c r="L44" s="13"/>
      <c r="M44" s="25">
        <v>0</v>
      </c>
      <c r="N44" s="14"/>
      <c r="O44" s="54"/>
      <c r="P44" s="14"/>
      <c r="Q44" s="14"/>
      <c r="R44" s="14"/>
      <c r="S44" s="21"/>
      <c r="T44" s="13"/>
      <c r="U44" s="21"/>
      <c r="V44" s="20"/>
    </row>
    <row r="45" spans="1:22" ht="12.75">
      <c r="A45" s="8"/>
      <c r="B45" s="14"/>
      <c r="C45" s="13"/>
      <c r="D45" s="13"/>
      <c r="E45" s="13"/>
      <c r="F45" s="13"/>
      <c r="G45" s="28">
        <f>SUM(G41:G44)</f>
        <v>27499272.41</v>
      </c>
      <c r="H45" s="13"/>
      <c r="I45" s="13"/>
      <c r="J45" s="13"/>
      <c r="K45" s="13"/>
      <c r="L45" s="13"/>
      <c r="M45" s="28">
        <f>SUM(M41:M44)</f>
        <v>25233850.37</v>
      </c>
      <c r="N45" s="14"/>
      <c r="O45" s="55" t="s">
        <v>63</v>
      </c>
      <c r="P45" s="56" t="s">
        <v>80</v>
      </c>
      <c r="Q45" s="14"/>
      <c r="R45" s="14"/>
      <c r="S45" s="21"/>
      <c r="T45" s="13"/>
      <c r="U45" s="21"/>
      <c r="V45" s="20"/>
    </row>
    <row r="46" spans="1:22" ht="12.75">
      <c r="A46" s="8" t="s">
        <v>81</v>
      </c>
      <c r="B46" s="34" t="s">
        <v>82</v>
      </c>
      <c r="C46" s="13"/>
      <c r="D46" s="13"/>
      <c r="E46" s="13"/>
      <c r="F46" s="13"/>
      <c r="G46" s="37"/>
      <c r="H46" s="13"/>
      <c r="I46" s="13"/>
      <c r="J46" s="13"/>
      <c r="K46" s="13"/>
      <c r="L46" s="13"/>
      <c r="M46" s="37"/>
      <c r="N46" s="14"/>
      <c r="O46" s="8"/>
      <c r="P46" t="s">
        <v>83</v>
      </c>
      <c r="Q46" s="14"/>
      <c r="R46" s="14"/>
      <c r="S46" s="22">
        <v>35443.77</v>
      </c>
      <c r="T46" s="13"/>
      <c r="U46" s="22">
        <v>35443.77</v>
      </c>
      <c r="V46" s="20"/>
    </row>
    <row r="47" spans="1:22" ht="12.75">
      <c r="A47" s="8"/>
      <c r="B47" s="34" t="s">
        <v>84</v>
      </c>
      <c r="C47" s="13"/>
      <c r="D47" s="13"/>
      <c r="E47" s="13"/>
      <c r="F47" s="13"/>
      <c r="G47" s="25">
        <v>0</v>
      </c>
      <c r="H47" s="13"/>
      <c r="I47" s="13"/>
      <c r="J47" s="13"/>
      <c r="K47" s="13"/>
      <c r="L47" s="13"/>
      <c r="M47" s="25">
        <v>0</v>
      </c>
      <c r="N47" s="14"/>
      <c r="O47" s="54"/>
      <c r="P47" s="14" t="s">
        <v>85</v>
      </c>
      <c r="S47" s="25">
        <v>0</v>
      </c>
      <c r="U47" s="25">
        <v>0</v>
      </c>
      <c r="V47" s="20"/>
    </row>
    <row r="48" spans="1:22" ht="12.75">
      <c r="A48" s="8"/>
      <c r="B48" s="14"/>
      <c r="C48" s="13"/>
      <c r="D48" s="13"/>
      <c r="E48" s="13"/>
      <c r="F48" s="13"/>
      <c r="G48" s="28">
        <f>SUM(G47)</f>
        <v>0</v>
      </c>
      <c r="H48" s="13"/>
      <c r="I48" s="13"/>
      <c r="J48" s="13"/>
      <c r="K48" s="13"/>
      <c r="L48" s="13"/>
      <c r="M48" s="28">
        <f>SUM(M47)</f>
        <v>0</v>
      </c>
      <c r="N48" s="14"/>
      <c r="O48" s="54"/>
      <c r="P48" s="14"/>
      <c r="Q48" s="14"/>
      <c r="R48" s="14"/>
      <c r="S48" s="35">
        <f>SUM(S46:S47)</f>
        <v>35443.77</v>
      </c>
      <c r="T48" s="13"/>
      <c r="U48" s="35">
        <f>SUM(U46:U47)</f>
        <v>35443.77</v>
      </c>
      <c r="V48" s="20"/>
    </row>
    <row r="49" spans="1:22" ht="12.75">
      <c r="A49" s="8" t="s">
        <v>86</v>
      </c>
      <c r="B49" s="14" t="s">
        <v>87</v>
      </c>
      <c r="C49" s="13"/>
      <c r="D49" s="13"/>
      <c r="E49" s="13"/>
      <c r="F49" s="13"/>
      <c r="G49" s="37"/>
      <c r="H49" s="13"/>
      <c r="I49" s="13"/>
      <c r="J49" s="13"/>
      <c r="K49" s="13"/>
      <c r="L49" s="13"/>
      <c r="M49" s="37"/>
      <c r="N49" s="14"/>
      <c r="O49" s="8"/>
      <c r="V49" s="20"/>
    </row>
    <row r="50" spans="1:22" ht="12.75">
      <c r="A50" s="8"/>
      <c r="B50" s="14" t="s">
        <v>88</v>
      </c>
      <c r="C50" s="13"/>
      <c r="D50" s="13"/>
      <c r="E50" s="13"/>
      <c r="F50" s="13"/>
      <c r="G50" s="22">
        <v>71152.06</v>
      </c>
      <c r="H50" s="13"/>
      <c r="I50" s="13"/>
      <c r="J50" s="13"/>
      <c r="K50" s="13"/>
      <c r="L50" s="13"/>
      <c r="M50" s="22">
        <v>63346.24</v>
      </c>
      <c r="N50" s="14"/>
      <c r="O50" s="8"/>
      <c r="P50" s="14"/>
      <c r="Q50" s="14"/>
      <c r="R50" s="14"/>
      <c r="S50" s="13"/>
      <c r="T50" s="13"/>
      <c r="U50" s="13"/>
      <c r="V50" s="20"/>
    </row>
    <row r="51" spans="1:22" ht="12.75">
      <c r="A51" s="8"/>
      <c r="B51" s="14" t="s">
        <v>89</v>
      </c>
      <c r="C51" s="13"/>
      <c r="D51" s="13"/>
      <c r="E51" s="13"/>
      <c r="F51" s="13"/>
      <c r="G51" s="25">
        <v>22829078.950000003</v>
      </c>
      <c r="H51" s="13"/>
      <c r="I51" s="13"/>
      <c r="J51" s="13"/>
      <c r="K51" s="13"/>
      <c r="L51" s="13"/>
      <c r="M51" s="25">
        <v>28260644.21</v>
      </c>
      <c r="N51" s="14"/>
      <c r="O51" s="8"/>
      <c r="P51" s="14"/>
      <c r="Q51" s="14"/>
      <c r="R51" s="14"/>
      <c r="S51" s="13"/>
      <c r="T51" s="13"/>
      <c r="U51" s="13"/>
      <c r="V51" s="20"/>
    </row>
    <row r="52" spans="1:22" ht="12.75">
      <c r="A52" s="8"/>
      <c r="B52" s="14"/>
      <c r="C52" s="13"/>
      <c r="D52" s="13"/>
      <c r="E52" s="13"/>
      <c r="F52" s="13"/>
      <c r="G52" s="28">
        <f>SUM(G50:G51)</f>
        <v>22900231.01</v>
      </c>
      <c r="H52" s="13"/>
      <c r="I52" s="13"/>
      <c r="J52" s="13"/>
      <c r="K52" s="13"/>
      <c r="L52" s="13"/>
      <c r="M52" s="28">
        <f>SUM(M50:M51)</f>
        <v>28323990.45</v>
      </c>
      <c r="N52" s="14"/>
      <c r="O52" s="8"/>
      <c r="P52" s="14"/>
      <c r="Q52" s="14"/>
      <c r="R52" s="14"/>
      <c r="S52" s="13"/>
      <c r="T52" s="13"/>
      <c r="U52" s="13"/>
      <c r="V52" s="20"/>
    </row>
    <row r="53" spans="1:22" ht="12.75">
      <c r="A53" s="8"/>
      <c r="B53" s="12" t="s">
        <v>90</v>
      </c>
      <c r="C53" s="13"/>
      <c r="D53" s="13"/>
      <c r="E53" s="13"/>
      <c r="F53" s="13"/>
      <c r="G53" s="28"/>
      <c r="H53" s="13"/>
      <c r="I53" s="13"/>
      <c r="J53" s="13"/>
      <c r="K53" s="13"/>
      <c r="L53" s="13"/>
      <c r="M53" s="28"/>
      <c r="N53" s="14"/>
      <c r="O53" s="8"/>
      <c r="P53" s="14"/>
      <c r="Q53" s="14"/>
      <c r="R53" s="14"/>
      <c r="S53" s="13"/>
      <c r="T53" s="13"/>
      <c r="U53" s="13"/>
      <c r="V53" s="20"/>
    </row>
    <row r="54" spans="1:22" ht="12.75">
      <c r="A54" s="8"/>
      <c r="B54" s="12" t="s">
        <v>91</v>
      </c>
      <c r="C54" s="13"/>
      <c r="D54" s="13"/>
      <c r="E54" s="13"/>
      <c r="F54" s="13"/>
      <c r="G54" s="28">
        <f>+G52+G45+G39+G48</f>
        <v>50700802.23757</v>
      </c>
      <c r="H54" s="13"/>
      <c r="I54" s="13"/>
      <c r="J54" s="13"/>
      <c r="K54" s="13"/>
      <c r="L54" s="13"/>
      <c r="M54" s="28">
        <f>+M52+M45+M39+M48</f>
        <v>53869688.54</v>
      </c>
      <c r="N54" s="14"/>
      <c r="O54" s="8"/>
      <c r="P54" s="14"/>
      <c r="Q54" s="14"/>
      <c r="R54" s="14"/>
      <c r="S54" s="13"/>
      <c r="T54" s="13"/>
      <c r="U54" s="13"/>
      <c r="V54" s="20"/>
    </row>
    <row r="55" spans="1:22" ht="12.75">
      <c r="A55" s="8"/>
      <c r="B55" s="12"/>
      <c r="C55" s="13"/>
      <c r="D55" s="13"/>
      <c r="E55" s="13"/>
      <c r="F55" s="13"/>
      <c r="G55" s="28"/>
      <c r="H55" s="13"/>
      <c r="I55" s="13"/>
      <c r="J55" s="13"/>
      <c r="K55" s="13"/>
      <c r="L55" s="13"/>
      <c r="M55" s="28"/>
      <c r="N55" s="14"/>
      <c r="O55" s="8"/>
      <c r="P55" s="14"/>
      <c r="Q55" s="14"/>
      <c r="R55" s="14"/>
      <c r="S55" s="13"/>
      <c r="T55" s="13"/>
      <c r="U55" s="13"/>
      <c r="V55" s="20"/>
    </row>
    <row r="56" spans="1:22" ht="12.75">
      <c r="A56" s="55" t="s">
        <v>92</v>
      </c>
      <c r="B56" s="56" t="s">
        <v>93</v>
      </c>
      <c r="C56" s="13"/>
      <c r="D56" s="13"/>
      <c r="E56" s="13"/>
      <c r="F56" s="13"/>
      <c r="G56" s="28"/>
      <c r="H56" s="13"/>
      <c r="I56" s="13"/>
      <c r="J56" s="13"/>
      <c r="K56" s="13"/>
      <c r="L56" s="13"/>
      <c r="M56" s="28"/>
      <c r="N56" s="14"/>
      <c r="O56" s="8"/>
      <c r="V56" s="20"/>
    </row>
    <row r="57" spans="1:22" ht="12.75">
      <c r="A57" s="8"/>
      <c r="B57" s="57" t="s">
        <v>94</v>
      </c>
      <c r="C57" s="13"/>
      <c r="D57" s="13"/>
      <c r="E57" s="13"/>
      <c r="F57" s="13"/>
      <c r="G57" s="58">
        <v>0</v>
      </c>
      <c r="H57" s="13"/>
      <c r="I57" s="13"/>
      <c r="J57" s="13"/>
      <c r="K57" s="13"/>
      <c r="L57" s="13"/>
      <c r="M57" s="58">
        <v>0</v>
      </c>
      <c r="N57" s="14"/>
      <c r="O57" s="8"/>
      <c r="V57" s="20"/>
    </row>
    <row r="58" spans="1:22" ht="12.75">
      <c r="A58" s="8"/>
      <c r="B58" s="57" t="s">
        <v>95</v>
      </c>
      <c r="C58" s="13"/>
      <c r="D58" s="13"/>
      <c r="E58" s="13"/>
      <c r="F58" s="13"/>
      <c r="G58" s="22">
        <v>88662.68</v>
      </c>
      <c r="H58" s="13"/>
      <c r="I58" s="13"/>
      <c r="J58" s="13"/>
      <c r="K58" s="13"/>
      <c r="L58" s="13"/>
      <c r="M58" s="25">
        <v>87688.45</v>
      </c>
      <c r="N58" s="14"/>
      <c r="O58" s="8"/>
      <c r="V58" s="20"/>
    </row>
    <row r="59" spans="1:22" ht="12.75">
      <c r="A59" s="8"/>
      <c r="B59" s="57"/>
      <c r="C59" s="13"/>
      <c r="D59" s="13"/>
      <c r="E59" s="13"/>
      <c r="F59" s="13"/>
      <c r="G59" s="28">
        <f>SUM(G57:G58)</f>
        <v>88662.68</v>
      </c>
      <c r="H59" s="13"/>
      <c r="I59" s="13"/>
      <c r="J59" s="13"/>
      <c r="K59" s="13"/>
      <c r="L59" s="13"/>
      <c r="M59" s="28">
        <f>SUM(M57:M58)</f>
        <v>87688.45</v>
      </c>
      <c r="N59" s="14"/>
      <c r="O59" s="8"/>
      <c r="V59" s="20"/>
    </row>
    <row r="60" spans="1:22" ht="12.75">
      <c r="A60" s="8"/>
      <c r="B60" s="14"/>
      <c r="C60" s="13"/>
      <c r="D60" s="13"/>
      <c r="E60" s="13"/>
      <c r="F60" s="13"/>
      <c r="G60" s="21"/>
      <c r="H60" s="13"/>
      <c r="I60" s="13"/>
      <c r="J60" s="13"/>
      <c r="K60" s="13"/>
      <c r="L60" s="13"/>
      <c r="M60" s="21"/>
      <c r="N60" s="14"/>
      <c r="O60" s="8"/>
      <c r="P60" s="14"/>
      <c r="Q60" s="14"/>
      <c r="R60" s="14"/>
      <c r="S60" s="13"/>
      <c r="T60" s="13"/>
      <c r="U60" s="13"/>
      <c r="V60" s="20"/>
    </row>
    <row r="61" spans="1:24" s="67" customFormat="1" ht="12.75">
      <c r="A61" s="59"/>
      <c r="B61" s="60" t="s">
        <v>96</v>
      </c>
      <c r="C61" s="61"/>
      <c r="D61" s="61"/>
      <c r="E61" s="61"/>
      <c r="F61" s="61"/>
      <c r="G61" s="62">
        <f>+G9+G33+G54+G59</f>
        <v>383053004.2375701</v>
      </c>
      <c r="H61" s="61"/>
      <c r="I61" s="61"/>
      <c r="J61" s="61"/>
      <c r="K61" s="61"/>
      <c r="L61" s="61"/>
      <c r="M61" s="62">
        <f>+M9+M33+M54+M59</f>
        <v>389559614.55999994</v>
      </c>
      <c r="N61" s="63"/>
      <c r="O61" s="59"/>
      <c r="P61" s="60" t="s">
        <v>97</v>
      </c>
      <c r="Q61" s="63"/>
      <c r="R61" s="63"/>
      <c r="S61" s="64">
        <f>S22+S43+S48</f>
        <v>383053004.23999995</v>
      </c>
      <c r="T61" s="61"/>
      <c r="U61" s="64">
        <f>U22+U43+U48</f>
        <v>389559614.55999994</v>
      </c>
      <c r="V61" s="65"/>
      <c r="W61" s="66"/>
      <c r="X61" s="66"/>
    </row>
    <row r="62" spans="1:23" ht="12.75">
      <c r="A62" s="8"/>
      <c r="B62" s="14"/>
      <c r="C62" s="13"/>
      <c r="D62" s="13"/>
      <c r="E62" s="13"/>
      <c r="F62" s="13"/>
      <c r="G62" s="22"/>
      <c r="H62" s="13"/>
      <c r="I62" s="13"/>
      <c r="J62" s="13"/>
      <c r="K62" s="13"/>
      <c r="L62" s="13"/>
      <c r="M62" s="22"/>
      <c r="N62" s="14"/>
      <c r="O62" s="8"/>
      <c r="P62" s="14"/>
      <c r="Q62" s="14"/>
      <c r="R62" s="14"/>
      <c r="S62" s="30"/>
      <c r="T62" s="30"/>
      <c r="U62" s="30">
        <f>+M61-U61</f>
        <v>0</v>
      </c>
      <c r="V62" s="68"/>
      <c r="W62" s="22"/>
    </row>
    <row r="63" spans="1:22" ht="12.75">
      <c r="A63" s="8"/>
      <c r="B63" s="12" t="s">
        <v>98</v>
      </c>
      <c r="C63" s="13"/>
      <c r="D63" s="13"/>
      <c r="E63" s="13"/>
      <c r="F63" s="13"/>
      <c r="G63" s="22"/>
      <c r="H63" s="13"/>
      <c r="I63" s="13" t="s">
        <v>99</v>
      </c>
      <c r="J63" s="13"/>
      <c r="K63" s="13"/>
      <c r="L63" s="13"/>
      <c r="M63" s="22"/>
      <c r="N63" s="14"/>
      <c r="O63" s="8"/>
      <c r="P63" s="12" t="s">
        <v>100</v>
      </c>
      <c r="Q63" s="13"/>
      <c r="R63" s="13"/>
      <c r="S63" s="13"/>
      <c r="T63" s="40"/>
      <c r="U63" s="13"/>
      <c r="V63" s="68"/>
    </row>
    <row r="64" spans="1:22" ht="12.75">
      <c r="A64" s="8"/>
      <c r="B64" s="14" t="s">
        <v>101</v>
      </c>
      <c r="C64" s="13"/>
      <c r="D64" s="13"/>
      <c r="E64" s="13"/>
      <c r="F64" s="13"/>
      <c r="G64" s="58">
        <v>510448.18</v>
      </c>
      <c r="H64" s="13"/>
      <c r="I64" s="13"/>
      <c r="J64" s="13"/>
      <c r="K64" s="58"/>
      <c r="L64" s="13"/>
      <c r="M64" s="58">
        <v>525888.41</v>
      </c>
      <c r="N64" s="14"/>
      <c r="O64" s="8"/>
      <c r="P64" s="14" t="s">
        <v>101</v>
      </c>
      <c r="Q64" s="13"/>
      <c r="R64" s="13"/>
      <c r="S64" s="42">
        <f>+G64</f>
        <v>510448.18</v>
      </c>
      <c r="T64" s="13"/>
      <c r="U64" s="69">
        <f>M64</f>
        <v>525888.41</v>
      </c>
      <c r="V64" s="20"/>
    </row>
    <row r="65" spans="1:22" ht="12.75">
      <c r="A65" s="8"/>
      <c r="B65" s="14" t="s">
        <v>102</v>
      </c>
      <c r="C65" s="13"/>
      <c r="D65" s="13"/>
      <c r="E65" s="13"/>
      <c r="F65" s="13"/>
      <c r="G65" s="58">
        <v>104527312.99</v>
      </c>
      <c r="H65" s="13"/>
      <c r="I65" s="13"/>
      <c r="J65" s="13"/>
      <c r="K65" s="24"/>
      <c r="L65" s="13"/>
      <c r="M65" s="58">
        <v>101050849.65</v>
      </c>
      <c r="N65" s="14"/>
      <c r="O65" s="8"/>
      <c r="P65" s="14" t="s">
        <v>103</v>
      </c>
      <c r="Q65" s="13"/>
      <c r="R65" s="13"/>
      <c r="S65" s="58">
        <f>G65</f>
        <v>104527312.99</v>
      </c>
      <c r="T65" s="13"/>
      <c r="U65" s="69">
        <f>M65</f>
        <v>101050849.65</v>
      </c>
      <c r="V65" s="20"/>
    </row>
    <row r="66" spans="1:22" ht="12.75">
      <c r="A66" s="8"/>
      <c r="B66" s="14" t="s">
        <v>104</v>
      </c>
      <c r="C66" s="13"/>
      <c r="D66" s="13"/>
      <c r="E66" s="13"/>
      <c r="F66" s="13"/>
      <c r="G66" s="24"/>
      <c r="H66" s="13"/>
      <c r="I66" s="13"/>
      <c r="J66" s="13"/>
      <c r="K66" s="13"/>
      <c r="L66" s="13"/>
      <c r="M66" s="24"/>
      <c r="N66" s="14"/>
      <c r="O66" s="8"/>
      <c r="P66" s="14" t="s">
        <v>105</v>
      </c>
      <c r="Q66" s="13"/>
      <c r="R66" s="13"/>
      <c r="S66" s="25"/>
      <c r="T66" s="13"/>
      <c r="U66" s="69"/>
      <c r="V66" s="20"/>
    </row>
    <row r="67" spans="1:22" ht="12.75">
      <c r="A67" s="8"/>
      <c r="B67" s="14" t="s">
        <v>106</v>
      </c>
      <c r="C67" s="13"/>
      <c r="D67" s="13"/>
      <c r="E67" s="13"/>
      <c r="F67" s="13"/>
      <c r="G67" s="24">
        <v>14470149.67</v>
      </c>
      <c r="H67" s="13"/>
      <c r="I67" s="13"/>
      <c r="J67" s="13"/>
      <c r="K67" s="13"/>
      <c r="L67" s="13"/>
      <c r="M67" s="24">
        <f>11202250.74+401363.53</f>
        <v>11603614.27</v>
      </c>
      <c r="N67" s="14"/>
      <c r="O67" s="8"/>
      <c r="P67" s="14" t="s">
        <v>106</v>
      </c>
      <c r="Q67" s="13"/>
      <c r="R67" s="13"/>
      <c r="S67" s="25">
        <f>G67</f>
        <v>14470149.67</v>
      </c>
      <c r="T67" s="13"/>
      <c r="U67" s="36">
        <f>M67</f>
        <v>11603614.27</v>
      </c>
      <c r="V67" s="20"/>
    </row>
    <row r="68" spans="1:22" ht="12.75">
      <c r="A68" s="8"/>
      <c r="B68" s="14"/>
      <c r="C68" s="13"/>
      <c r="D68" s="13"/>
      <c r="E68" s="13"/>
      <c r="F68" s="13"/>
      <c r="G68" s="27">
        <f>SUM(G64:G67)</f>
        <v>119507910.84</v>
      </c>
      <c r="H68" s="13"/>
      <c r="I68" s="13"/>
      <c r="J68" s="13"/>
      <c r="K68" s="13"/>
      <c r="L68" s="13"/>
      <c r="M68" s="27">
        <f>SUM(M64:M67)</f>
        <v>113180352.33</v>
      </c>
      <c r="N68" s="14"/>
      <c r="O68" s="8"/>
      <c r="P68" s="14"/>
      <c r="Q68" s="13"/>
      <c r="R68" s="13"/>
      <c r="S68" s="27">
        <f>SUM(S64:S67)</f>
        <v>119507910.84</v>
      </c>
      <c r="T68" s="13"/>
      <c r="U68" s="27">
        <f>SUM(U64:U67)</f>
        <v>113180352.33</v>
      </c>
      <c r="V68" s="20"/>
    </row>
    <row r="69" spans="1:22" ht="13.5" thickBot="1">
      <c r="A69" s="70"/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1"/>
      <c r="O69" s="70"/>
      <c r="P69" s="71"/>
      <c r="Q69" s="71"/>
      <c r="R69" s="71"/>
      <c r="S69" s="72"/>
      <c r="T69" s="72"/>
      <c r="U69" s="72"/>
      <c r="V69" s="73"/>
    </row>
    <row r="70" spans="1:22" ht="12.75">
      <c r="A70" s="95" t="s">
        <v>107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20"/>
      <c r="O70" s="74"/>
      <c r="P70" s="96" t="s">
        <v>108</v>
      </c>
      <c r="Q70" s="96"/>
      <c r="R70" s="96"/>
      <c r="S70" s="96"/>
      <c r="T70" s="13"/>
      <c r="U70" s="13"/>
      <c r="V70" s="20"/>
    </row>
    <row r="71" spans="1:22" ht="25.5">
      <c r="A71" s="8"/>
      <c r="B71" s="14"/>
      <c r="C71" s="93" t="s">
        <v>4</v>
      </c>
      <c r="D71" s="93"/>
      <c r="E71" s="93"/>
      <c r="F71" s="93"/>
      <c r="G71" s="93"/>
      <c r="H71" s="13"/>
      <c r="I71" s="93" t="s">
        <v>5</v>
      </c>
      <c r="J71" s="93"/>
      <c r="K71" s="93"/>
      <c r="L71" s="93"/>
      <c r="M71" s="93"/>
      <c r="N71" s="20"/>
      <c r="O71" s="74"/>
      <c r="P71" s="14"/>
      <c r="Q71" s="14"/>
      <c r="R71" s="14"/>
      <c r="S71" s="10" t="s">
        <v>4</v>
      </c>
      <c r="T71" s="13"/>
      <c r="U71" s="75" t="s">
        <v>5</v>
      </c>
      <c r="V71" s="20"/>
    </row>
    <row r="72" spans="1:22" ht="12.75">
      <c r="A72" s="55" t="s">
        <v>109</v>
      </c>
      <c r="B72" s="56" t="s">
        <v>110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20"/>
      <c r="O72" s="74"/>
      <c r="P72" s="14"/>
      <c r="S72" s="22"/>
      <c r="T72" s="13"/>
      <c r="U72" s="13"/>
      <c r="V72" s="20"/>
    </row>
    <row r="73" spans="1:22" ht="12.75">
      <c r="A73" s="8"/>
      <c r="B73" s="14" t="s">
        <v>111</v>
      </c>
      <c r="C73" s="13"/>
      <c r="D73" s="13"/>
      <c r="E73" s="22">
        <v>20937376.36</v>
      </c>
      <c r="G73" s="13"/>
      <c r="H73" s="13"/>
      <c r="I73" s="13"/>
      <c r="J73" s="13"/>
      <c r="K73" s="22">
        <v>20662215.19</v>
      </c>
      <c r="L73" s="13"/>
      <c r="M73" s="13"/>
      <c r="N73" s="20"/>
      <c r="O73" s="74"/>
      <c r="P73" t="s">
        <v>112</v>
      </c>
      <c r="Q73" s="14"/>
      <c r="R73" s="14"/>
      <c r="S73" s="42">
        <v>533481.25</v>
      </c>
      <c r="T73" s="13"/>
      <c r="U73" s="42">
        <f>M107</f>
        <v>1465486.4899999923</v>
      </c>
      <c r="V73" s="76"/>
    </row>
    <row r="74" spans="1:22" ht="12.75">
      <c r="A74" s="8"/>
      <c r="B74" s="14" t="s">
        <v>113</v>
      </c>
      <c r="C74" s="13"/>
      <c r="D74" s="13"/>
      <c r="E74" s="25">
        <v>2720367.43</v>
      </c>
      <c r="G74" s="77">
        <f>E73+E74</f>
        <v>23657743.79</v>
      </c>
      <c r="H74" s="13"/>
      <c r="I74" s="13"/>
      <c r="J74" s="13"/>
      <c r="K74" s="25">
        <v>3017085.59</v>
      </c>
      <c r="L74" s="13"/>
      <c r="M74" s="77">
        <f>K73+K74</f>
        <v>23679300.78</v>
      </c>
      <c r="N74" s="20"/>
      <c r="O74" s="74"/>
      <c r="P74" s="14" t="s">
        <v>114</v>
      </c>
      <c r="S74" s="22">
        <f>U75</f>
        <v>24183591.099999983</v>
      </c>
      <c r="T74" s="13"/>
      <c r="U74" s="22">
        <v>22718104.609999992</v>
      </c>
      <c r="V74" s="20"/>
    </row>
    <row r="75" spans="1:22" ht="13.5" thickBot="1">
      <c r="A75" s="8"/>
      <c r="B75" s="14" t="s">
        <v>115</v>
      </c>
      <c r="C75" s="13"/>
      <c r="D75" s="13"/>
      <c r="E75" s="22"/>
      <c r="F75" s="13"/>
      <c r="G75" s="25">
        <v>34390474.47</v>
      </c>
      <c r="H75" s="13"/>
      <c r="I75" s="13"/>
      <c r="J75" s="13"/>
      <c r="K75" s="22"/>
      <c r="L75" s="13"/>
      <c r="M75" s="25">
        <v>33464085.24</v>
      </c>
      <c r="N75" s="20"/>
      <c r="O75" s="74"/>
      <c r="P75" s="14" t="s">
        <v>116</v>
      </c>
      <c r="Q75" s="14"/>
      <c r="R75" s="14"/>
      <c r="S75" s="78">
        <f>SUM(S73:S74)</f>
        <v>24717072.349999983</v>
      </c>
      <c r="T75" s="13"/>
      <c r="U75" s="78">
        <f>SUM(U73:U74)</f>
        <v>24183591.099999983</v>
      </c>
      <c r="V75" s="20"/>
    </row>
    <row r="76" spans="1:22" ht="13.5" thickTop="1">
      <c r="A76" s="8"/>
      <c r="B76" s="14"/>
      <c r="C76" s="13"/>
      <c r="D76" s="13"/>
      <c r="E76" s="22"/>
      <c r="F76" s="13"/>
      <c r="G76" s="47">
        <f>SUM(G74:G75)</f>
        <v>58048218.26</v>
      </c>
      <c r="H76" s="13"/>
      <c r="I76" s="13"/>
      <c r="J76" s="13"/>
      <c r="K76" s="22"/>
      <c r="L76" s="13"/>
      <c r="M76" s="47">
        <f>SUM(M74:M75)</f>
        <v>57143386.019999996</v>
      </c>
      <c r="N76" s="20"/>
      <c r="O76" s="74"/>
      <c r="S76" s="22"/>
      <c r="T76" s="22"/>
      <c r="U76" s="22"/>
      <c r="V76" s="20"/>
    </row>
    <row r="77" spans="1:22" ht="12.75">
      <c r="A77" s="8"/>
      <c r="B77" s="12" t="s">
        <v>117</v>
      </c>
      <c r="C77" s="13"/>
      <c r="D77" s="13"/>
      <c r="E77" s="22"/>
      <c r="F77" s="13"/>
      <c r="G77" s="48">
        <f>'[1]Φύλλο Μερισμού 2018'!D891</f>
        <v>63432074.56243002</v>
      </c>
      <c r="H77" s="13"/>
      <c r="I77" s="13"/>
      <c r="J77" s="13"/>
      <c r="K77" s="22"/>
      <c r="L77" s="13"/>
      <c r="M77" s="48">
        <v>62117420.516100004</v>
      </c>
      <c r="N77" s="20"/>
      <c r="O77" s="74"/>
      <c r="P77" s="14"/>
      <c r="Q77" s="14"/>
      <c r="R77" s="14"/>
      <c r="S77" s="13"/>
      <c r="T77" s="13"/>
      <c r="U77" s="13"/>
      <c r="V77" s="20"/>
    </row>
    <row r="78" spans="1:22" ht="12.75">
      <c r="A78" s="8"/>
      <c r="B78" s="12" t="s">
        <v>118</v>
      </c>
      <c r="C78" s="13"/>
      <c r="D78" s="13"/>
      <c r="E78" s="22"/>
      <c r="F78" s="13"/>
      <c r="G78" s="13">
        <f>G76-G77</f>
        <v>-5383856.302430019</v>
      </c>
      <c r="H78" s="13"/>
      <c r="I78" s="13"/>
      <c r="J78" s="13"/>
      <c r="K78" s="22"/>
      <c r="L78" s="13"/>
      <c r="M78" s="13">
        <f>M76-M77</f>
        <v>-4974034.4961000085</v>
      </c>
      <c r="N78" s="20"/>
      <c r="O78" s="74"/>
      <c r="P78" s="14"/>
      <c r="Q78" s="14"/>
      <c r="R78" s="14"/>
      <c r="S78" s="13"/>
      <c r="T78" s="13"/>
      <c r="U78" s="13"/>
      <c r="V78" s="20"/>
    </row>
    <row r="79" spans="1:22" ht="12.75">
      <c r="A79" s="8"/>
      <c r="B79" s="12" t="s">
        <v>119</v>
      </c>
      <c r="C79" s="13"/>
      <c r="D79" s="13"/>
      <c r="E79" s="22"/>
      <c r="F79" s="13"/>
      <c r="G79" s="79">
        <v>6496337.69</v>
      </c>
      <c r="H79" s="13"/>
      <c r="I79" s="13"/>
      <c r="J79" s="13"/>
      <c r="K79" s="22"/>
      <c r="L79" s="13"/>
      <c r="M79" s="79">
        <f>4750854.76+90287.06</f>
        <v>4841141.819999999</v>
      </c>
      <c r="N79" s="20"/>
      <c r="O79" s="74"/>
      <c r="P79" s="14"/>
      <c r="Q79" s="14"/>
      <c r="R79" s="14"/>
      <c r="S79" s="13"/>
      <c r="T79" s="13"/>
      <c r="U79" s="13"/>
      <c r="V79" s="20"/>
    </row>
    <row r="80" spans="1:22" ht="12.75">
      <c r="A80" s="8"/>
      <c r="B80" s="14" t="s">
        <v>120</v>
      </c>
      <c r="C80" s="13"/>
      <c r="D80" s="13"/>
      <c r="E80" s="22"/>
      <c r="F80" s="13"/>
      <c r="G80" s="22">
        <f>G78+G79</f>
        <v>1112481.3875699816</v>
      </c>
      <c r="H80" s="13"/>
      <c r="I80" s="13"/>
      <c r="J80" s="13"/>
      <c r="K80" s="22"/>
      <c r="L80" s="13"/>
      <c r="M80" s="22">
        <f>M78+M79</f>
        <v>-132892.67610000912</v>
      </c>
      <c r="N80" s="20"/>
      <c r="O80" s="74"/>
      <c r="P80" s="14"/>
      <c r="Q80" s="14"/>
      <c r="R80" s="14"/>
      <c r="S80" s="13"/>
      <c r="T80" s="13"/>
      <c r="U80" s="13"/>
      <c r="V80" s="20"/>
    </row>
    <row r="81" spans="1:22" ht="12.75">
      <c r="A81" s="8"/>
      <c r="B81" s="12" t="s">
        <v>121</v>
      </c>
      <c r="C81" s="13"/>
      <c r="D81" s="13"/>
      <c r="E81" s="22"/>
      <c r="F81" s="13"/>
      <c r="G81" s="22"/>
      <c r="H81" s="13"/>
      <c r="I81" s="13"/>
      <c r="J81" s="13"/>
      <c r="K81" s="22"/>
      <c r="L81" s="13"/>
      <c r="M81" s="22"/>
      <c r="N81" s="20"/>
      <c r="O81" s="74"/>
      <c r="P81" s="14"/>
      <c r="Q81" s="14"/>
      <c r="R81" s="14"/>
      <c r="S81" s="13"/>
      <c r="T81" s="13"/>
      <c r="U81" s="13"/>
      <c r="V81" s="20"/>
    </row>
    <row r="82" spans="1:22" ht="12.75">
      <c r="A82" s="8"/>
      <c r="B82" s="14" t="s">
        <v>122</v>
      </c>
      <c r="C82" s="13"/>
      <c r="D82" s="13"/>
      <c r="E82" s="22">
        <f>'[1]Φύλλο Μερισμού 2018'!E891</f>
        <v>7965463.3</v>
      </c>
      <c r="G82" s="22"/>
      <c r="H82" s="13"/>
      <c r="I82" s="13"/>
      <c r="J82" s="13"/>
      <c r="K82" s="22">
        <v>7069247.2738999985</v>
      </c>
      <c r="L82" s="13"/>
      <c r="M82" s="22"/>
      <c r="N82" s="20"/>
      <c r="O82" s="74"/>
      <c r="P82" s="14"/>
      <c r="Q82" s="14"/>
      <c r="R82" s="14"/>
      <c r="S82" s="13"/>
      <c r="T82" s="13"/>
      <c r="U82" s="13"/>
      <c r="V82" s="20"/>
    </row>
    <row r="83" spans="1:22" ht="12.75">
      <c r="A83" s="8"/>
      <c r="B83" s="41" t="s">
        <v>123</v>
      </c>
      <c r="C83" s="13"/>
      <c r="D83" s="13"/>
      <c r="E83" s="23">
        <f>'[1]Φύλλο Μερισμού 2018'!F891</f>
        <v>151588.09000000003</v>
      </c>
      <c r="G83" s="23">
        <f>E82+E83</f>
        <v>8117051.39</v>
      </c>
      <c r="H83" s="13"/>
      <c r="I83" s="13"/>
      <c r="J83" s="13"/>
      <c r="K83" s="23">
        <v>214199.31</v>
      </c>
      <c r="L83" s="13"/>
      <c r="M83" s="23">
        <f>K82+K83</f>
        <v>7283446.583899998</v>
      </c>
      <c r="N83" s="20"/>
      <c r="O83" s="74"/>
      <c r="P83" s="14"/>
      <c r="Q83" s="14"/>
      <c r="R83" s="14"/>
      <c r="S83" s="13"/>
      <c r="T83" s="13"/>
      <c r="U83" s="13"/>
      <c r="V83" s="20"/>
    </row>
    <row r="84" spans="1:22" ht="12.75">
      <c r="A84" s="8"/>
      <c r="B84" s="12" t="s">
        <v>124</v>
      </c>
      <c r="C84" s="13"/>
      <c r="D84" s="13"/>
      <c r="E84" s="22"/>
      <c r="F84" s="13"/>
      <c r="G84" s="22">
        <f>G80-G83</f>
        <v>-7004570.002430018</v>
      </c>
      <c r="H84" s="13"/>
      <c r="I84" s="13"/>
      <c r="J84" s="13"/>
      <c r="K84" s="22"/>
      <c r="L84" s="13"/>
      <c r="M84" s="22">
        <f>M80-M83</f>
        <v>-7416339.260000007</v>
      </c>
      <c r="N84" s="20"/>
      <c r="O84" s="74"/>
      <c r="P84" s="14"/>
      <c r="Q84" s="14"/>
      <c r="R84" s="14"/>
      <c r="S84" s="13"/>
      <c r="T84" s="13"/>
      <c r="U84" s="13"/>
      <c r="V84" s="20"/>
    </row>
    <row r="85" spans="1:22" ht="12.75">
      <c r="A85" s="8"/>
      <c r="B85" s="12" t="s">
        <v>125</v>
      </c>
      <c r="C85" s="13"/>
      <c r="D85" s="13"/>
      <c r="E85" s="22"/>
      <c r="F85" s="13"/>
      <c r="G85" s="22"/>
      <c r="H85" s="13"/>
      <c r="I85" s="13"/>
      <c r="J85" s="13"/>
      <c r="K85" s="22"/>
      <c r="L85" s="13"/>
      <c r="M85" s="22"/>
      <c r="N85" s="20"/>
      <c r="O85" s="74"/>
      <c r="P85" s="14"/>
      <c r="Q85" s="14"/>
      <c r="R85" s="14"/>
      <c r="S85" s="13"/>
      <c r="T85" s="13"/>
      <c r="U85" s="13"/>
      <c r="V85" s="20"/>
    </row>
    <row r="86" spans="1:22" ht="12.75">
      <c r="A86" s="8"/>
      <c r="B86" s="14" t="s">
        <v>126</v>
      </c>
      <c r="C86" s="13"/>
      <c r="D86" s="13"/>
      <c r="E86" s="22">
        <v>580290.8</v>
      </c>
      <c r="G86" s="22"/>
      <c r="H86" s="13"/>
      <c r="I86" s="13"/>
      <c r="J86" s="13"/>
      <c r="K86" s="22">
        <v>663222.23</v>
      </c>
      <c r="L86" s="13"/>
      <c r="M86" s="22"/>
      <c r="N86" s="20"/>
      <c r="O86" s="74"/>
      <c r="P86" s="14"/>
      <c r="Q86" s="14"/>
      <c r="R86" s="14"/>
      <c r="S86" s="13"/>
      <c r="T86" s="13"/>
      <c r="U86" s="13"/>
      <c r="V86" s="20"/>
    </row>
    <row r="87" spans="1:22" ht="12.75">
      <c r="A87" s="8"/>
      <c r="B87" s="12" t="s">
        <v>121</v>
      </c>
      <c r="C87" s="13"/>
      <c r="D87" s="13"/>
      <c r="E87" s="13"/>
      <c r="G87" s="22"/>
      <c r="H87" s="13"/>
      <c r="I87" s="13"/>
      <c r="J87" s="13"/>
      <c r="K87" s="13"/>
      <c r="L87" s="13"/>
      <c r="M87" s="22"/>
      <c r="N87" s="20"/>
      <c r="O87" s="74"/>
      <c r="P87" s="14"/>
      <c r="Q87" s="14"/>
      <c r="R87" s="14"/>
      <c r="S87" s="13"/>
      <c r="T87" s="13"/>
      <c r="U87" s="13"/>
      <c r="V87" s="20"/>
    </row>
    <row r="88" spans="1:22" ht="12.75">
      <c r="A88" s="8"/>
      <c r="B88" s="14" t="s">
        <v>127</v>
      </c>
      <c r="C88" s="13"/>
      <c r="D88" s="13"/>
      <c r="E88" s="80">
        <f>'[1]Φύλλο Μερισμού 2018'!G891</f>
        <v>659786.06</v>
      </c>
      <c r="G88" s="80">
        <f>E86-E88</f>
        <v>-79495.26000000001</v>
      </c>
      <c r="H88" s="13"/>
      <c r="I88" s="13"/>
      <c r="J88" s="13"/>
      <c r="K88" s="80">
        <v>672427.83</v>
      </c>
      <c r="L88" s="13"/>
      <c r="M88" s="80">
        <f>K86-K88</f>
        <v>-9205.599999999977</v>
      </c>
      <c r="N88" s="20"/>
      <c r="O88" s="74"/>
      <c r="P88" s="14"/>
      <c r="Q88" s="14"/>
      <c r="R88" s="14"/>
      <c r="S88" s="13"/>
      <c r="T88" s="13"/>
      <c r="U88" s="13"/>
      <c r="V88" s="20"/>
    </row>
    <row r="89" spans="1:22" ht="12.75">
      <c r="A89" s="8"/>
      <c r="B89" s="12" t="s">
        <v>128</v>
      </c>
      <c r="C89" s="13"/>
      <c r="D89" s="13"/>
      <c r="E89" s="22"/>
      <c r="F89" s="13"/>
      <c r="G89" s="22">
        <f>G84+G88</f>
        <v>-7084065.262430018</v>
      </c>
      <c r="H89" s="13"/>
      <c r="I89" s="13"/>
      <c r="J89" s="13"/>
      <c r="K89" s="22"/>
      <c r="L89" s="13"/>
      <c r="M89" s="22">
        <f>M84+M88</f>
        <v>-7425544.860000007</v>
      </c>
      <c r="N89" s="20"/>
      <c r="O89" s="74"/>
      <c r="P89" s="14"/>
      <c r="Q89" s="14"/>
      <c r="R89" s="14"/>
      <c r="S89" s="13"/>
      <c r="T89" s="13"/>
      <c r="U89" s="13"/>
      <c r="V89" s="20"/>
    </row>
    <row r="90" spans="1:22" ht="12.75">
      <c r="A90" s="8"/>
      <c r="B90" s="14"/>
      <c r="C90" s="13"/>
      <c r="D90" s="13"/>
      <c r="E90" s="22"/>
      <c r="F90" s="13"/>
      <c r="G90" s="13"/>
      <c r="H90" s="13"/>
      <c r="I90" s="13"/>
      <c r="J90" s="13"/>
      <c r="K90" s="22"/>
      <c r="L90" s="13"/>
      <c r="M90" s="13"/>
      <c r="N90" s="20"/>
      <c r="O90" s="74"/>
      <c r="P90" s="14"/>
      <c r="Q90" s="14"/>
      <c r="R90" s="14"/>
      <c r="S90" s="13"/>
      <c r="T90" s="13"/>
      <c r="U90" s="13"/>
      <c r="V90" s="20"/>
    </row>
    <row r="91" spans="1:22" ht="12.75">
      <c r="A91" s="55" t="s">
        <v>129</v>
      </c>
      <c r="B91" s="12" t="s">
        <v>130</v>
      </c>
      <c r="C91" s="13"/>
      <c r="D91" s="13"/>
      <c r="E91" s="22"/>
      <c r="F91" s="13"/>
      <c r="G91" s="13"/>
      <c r="H91" s="13"/>
      <c r="I91" s="13"/>
      <c r="J91" s="13"/>
      <c r="K91" s="22"/>
      <c r="L91" s="13"/>
      <c r="M91" s="13"/>
      <c r="N91" s="20"/>
      <c r="O91" s="74"/>
      <c r="P91" s="14"/>
      <c r="Q91" s="14"/>
      <c r="R91" s="14"/>
      <c r="S91" s="13"/>
      <c r="T91" s="13"/>
      <c r="U91" s="13"/>
      <c r="V91" s="20"/>
    </row>
    <row r="92" spans="1:22" ht="12.75">
      <c r="A92" s="8"/>
      <c r="B92" s="14" t="s">
        <v>131</v>
      </c>
      <c r="C92" s="22">
        <v>8782301.83</v>
      </c>
      <c r="D92" s="13"/>
      <c r="F92" s="13"/>
      <c r="G92" s="22"/>
      <c r="H92" s="13"/>
      <c r="I92" s="22">
        <v>9661613.71</v>
      </c>
      <c r="J92" s="13"/>
      <c r="K92" s="22"/>
      <c r="N92" s="20"/>
      <c r="O92" s="74"/>
      <c r="P92" s="13"/>
      <c r="Q92" s="14"/>
      <c r="R92" s="14"/>
      <c r="S92" s="13"/>
      <c r="T92" s="13"/>
      <c r="U92" s="13"/>
      <c r="V92" s="20"/>
    </row>
    <row r="93" spans="1:22" ht="12" customHeight="1">
      <c r="A93" s="8"/>
      <c r="B93" s="34" t="s">
        <v>132</v>
      </c>
      <c r="C93" s="22">
        <v>1092.28</v>
      </c>
      <c r="D93" s="13"/>
      <c r="F93" s="13"/>
      <c r="G93" s="13"/>
      <c r="H93" s="13"/>
      <c r="I93">
        <v>366.52</v>
      </c>
      <c r="J93" s="13"/>
      <c r="K93" s="13"/>
      <c r="N93" s="20"/>
      <c r="O93" s="74"/>
      <c r="P93" s="14"/>
      <c r="Q93" s="14"/>
      <c r="R93" s="14"/>
      <c r="S93" s="13"/>
      <c r="T93" s="13"/>
      <c r="U93" s="13"/>
      <c r="V93" s="20"/>
    </row>
    <row r="94" spans="1:22" ht="12.75">
      <c r="A94" s="8"/>
      <c r="B94" s="14" t="s">
        <v>133</v>
      </c>
      <c r="C94" s="22">
        <v>2368399.62</v>
      </c>
      <c r="D94" s="13"/>
      <c r="F94" s="13"/>
      <c r="G94" s="13"/>
      <c r="H94" s="13"/>
      <c r="I94" s="22">
        <f>3354850.61+157233.34</f>
        <v>3512083.9499999997</v>
      </c>
      <c r="J94" s="13"/>
      <c r="K94" s="13"/>
      <c r="N94" s="20"/>
      <c r="O94" s="74"/>
      <c r="P94" s="14"/>
      <c r="Q94" s="14"/>
      <c r="R94" s="14"/>
      <c r="S94" s="13"/>
      <c r="T94" s="13"/>
      <c r="U94" s="13"/>
      <c r="V94" s="20"/>
    </row>
    <row r="95" spans="1:22" ht="12.75">
      <c r="A95" s="8"/>
      <c r="B95" s="14" t="s">
        <v>134</v>
      </c>
      <c r="C95" s="49">
        <v>0</v>
      </c>
      <c r="D95" s="13"/>
      <c r="E95" s="49">
        <f>SUM(C92:C95)</f>
        <v>11151793.73</v>
      </c>
      <c r="G95" s="13"/>
      <c r="H95" s="13"/>
      <c r="I95" s="49">
        <v>0</v>
      </c>
      <c r="J95" s="13"/>
      <c r="K95" s="49">
        <f>SUM(I92:I95)</f>
        <v>13174064.18</v>
      </c>
      <c r="N95" s="20"/>
      <c r="O95" s="74"/>
      <c r="P95" s="14"/>
      <c r="Q95" s="14"/>
      <c r="R95" s="14"/>
      <c r="S95" s="13"/>
      <c r="T95" s="13"/>
      <c r="U95" s="13"/>
      <c r="V95" s="20"/>
    </row>
    <row r="96" spans="1:22" ht="12.75">
      <c r="A96" s="8"/>
      <c r="B96" s="14"/>
      <c r="C96" s="13"/>
      <c r="D96" s="13"/>
      <c r="G96" s="13"/>
      <c r="H96" s="13"/>
      <c r="I96" s="13"/>
      <c r="J96" s="13"/>
      <c r="L96" s="13"/>
      <c r="M96" s="13"/>
      <c r="N96" s="20"/>
      <c r="O96" s="74"/>
      <c r="P96" s="14"/>
      <c r="Q96" s="14"/>
      <c r="R96" s="14"/>
      <c r="S96" s="13"/>
      <c r="T96" s="13"/>
      <c r="U96" s="13"/>
      <c r="V96" s="20"/>
    </row>
    <row r="97" spans="1:22" ht="12.75">
      <c r="A97" s="8"/>
      <c r="B97" s="12" t="s">
        <v>121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20"/>
      <c r="O97" s="74"/>
      <c r="P97" s="14"/>
      <c r="Q97" s="14"/>
      <c r="R97" s="14"/>
      <c r="S97" s="13"/>
      <c r="T97" s="13"/>
      <c r="U97" s="13"/>
      <c r="V97" s="20"/>
    </row>
    <row r="98" spans="1:22" ht="12.75">
      <c r="A98" s="8"/>
      <c r="B98" s="14" t="s">
        <v>135</v>
      </c>
      <c r="C98" s="22">
        <v>16351.41</v>
      </c>
      <c r="D98" s="13"/>
      <c r="F98" s="13"/>
      <c r="G98" s="13"/>
      <c r="H98" s="13"/>
      <c r="I98" s="22">
        <v>7368.37</v>
      </c>
      <c r="J98" s="13"/>
      <c r="L98" s="13"/>
      <c r="M98" s="13"/>
      <c r="N98" s="20"/>
      <c r="O98" s="74"/>
      <c r="P98" s="14"/>
      <c r="Q98" s="14"/>
      <c r="R98" s="14"/>
      <c r="S98" s="13"/>
      <c r="T98" s="13"/>
      <c r="U98" s="13"/>
      <c r="V98" s="20"/>
    </row>
    <row r="99" spans="1:22" ht="12.75" customHeight="1">
      <c r="A99" s="8"/>
      <c r="B99" s="14" t="s">
        <v>136</v>
      </c>
      <c r="C99">
        <v>0.33</v>
      </c>
      <c r="D99" s="42"/>
      <c r="F99" s="42"/>
      <c r="G99" s="42"/>
      <c r="H99" s="42"/>
      <c r="I99" s="22">
        <v>9373.11</v>
      </c>
      <c r="J99" s="42"/>
      <c r="L99" s="42"/>
      <c r="M99" s="42"/>
      <c r="N99" s="20"/>
      <c r="O99" s="74"/>
      <c r="P99" s="14"/>
      <c r="Q99" s="14"/>
      <c r="R99" s="14"/>
      <c r="S99" s="13"/>
      <c r="T99" s="13"/>
      <c r="U99" s="13"/>
      <c r="V99" s="20"/>
    </row>
    <row r="100" spans="1:22" ht="12.75">
      <c r="A100" s="8"/>
      <c r="B100" s="14" t="s">
        <v>137</v>
      </c>
      <c r="C100" s="22">
        <v>835988.55</v>
      </c>
      <c r="D100" s="42"/>
      <c r="F100" s="42"/>
      <c r="G100" s="42"/>
      <c r="H100" s="42"/>
      <c r="I100" s="22">
        <v>1902237.03</v>
      </c>
      <c r="J100" s="42"/>
      <c r="L100" s="42"/>
      <c r="M100" s="42"/>
      <c r="N100" s="20"/>
      <c r="O100" s="74"/>
      <c r="P100" s="14"/>
      <c r="Q100" s="14"/>
      <c r="R100" s="14"/>
      <c r="S100" s="13"/>
      <c r="T100" s="13"/>
      <c r="U100" s="13"/>
      <c r="V100" s="20"/>
    </row>
    <row r="101" spans="1:22" ht="12.75">
      <c r="A101" s="8"/>
      <c r="B101" s="14" t="s">
        <v>138</v>
      </c>
      <c r="C101" s="37">
        <v>33823.1</v>
      </c>
      <c r="D101" s="23"/>
      <c r="E101" s="25">
        <f>C98+C99+C100+C101</f>
        <v>886163.39</v>
      </c>
      <c r="G101" s="80">
        <f>E95-E101</f>
        <v>10265630.34</v>
      </c>
      <c r="H101" s="13"/>
      <c r="I101" s="81">
        <v>19124.64</v>
      </c>
      <c r="J101" s="23"/>
      <c r="K101" s="49">
        <f>I98+I99+I100+I101</f>
        <v>1938103.15</v>
      </c>
      <c r="L101" s="13"/>
      <c r="M101" s="80">
        <f>K95-K101</f>
        <v>11235961.03</v>
      </c>
      <c r="N101" s="20"/>
      <c r="O101" s="74"/>
      <c r="P101" s="14"/>
      <c r="Q101" s="14"/>
      <c r="R101" s="14"/>
      <c r="S101" s="13"/>
      <c r="T101" s="13"/>
      <c r="U101" s="13"/>
      <c r="V101" s="20"/>
    </row>
    <row r="102" spans="1:22" ht="12.75">
      <c r="A102" s="8"/>
      <c r="B102" s="12" t="s">
        <v>139</v>
      </c>
      <c r="C102" s="13"/>
      <c r="D102" s="13"/>
      <c r="E102" s="22"/>
      <c r="F102" s="13"/>
      <c r="G102" s="22">
        <f>G89+G101</f>
        <v>3181565.077569982</v>
      </c>
      <c r="H102" s="13"/>
      <c r="I102" s="13"/>
      <c r="J102" s="13"/>
      <c r="K102" s="22"/>
      <c r="L102" s="13"/>
      <c r="M102" s="22">
        <f>M89+M101</f>
        <v>3810416.1699999925</v>
      </c>
      <c r="N102" s="20"/>
      <c r="O102" s="74"/>
      <c r="P102" s="14"/>
      <c r="Q102" s="14"/>
      <c r="R102" s="14"/>
      <c r="S102" s="13"/>
      <c r="T102" s="13"/>
      <c r="U102" s="13"/>
      <c r="V102" s="20"/>
    </row>
    <row r="103" spans="1:22" ht="12.75">
      <c r="A103" s="8"/>
      <c r="B103" s="12" t="s">
        <v>121</v>
      </c>
      <c r="C103" s="13"/>
      <c r="D103" s="13"/>
      <c r="E103" s="22"/>
      <c r="F103" s="13"/>
      <c r="G103" s="22"/>
      <c r="H103" s="13"/>
      <c r="I103" s="13"/>
      <c r="J103" s="13"/>
      <c r="K103" s="22"/>
      <c r="L103" s="13"/>
      <c r="M103" s="22"/>
      <c r="N103" s="20"/>
      <c r="O103" s="74"/>
      <c r="P103" s="14"/>
      <c r="Q103" s="14"/>
      <c r="R103" s="14"/>
      <c r="S103" s="13"/>
      <c r="T103" s="13"/>
      <c r="U103" s="13"/>
      <c r="V103" s="20"/>
    </row>
    <row r="104" spans="1:22" ht="12.75">
      <c r="A104" s="8"/>
      <c r="B104" s="14" t="s">
        <v>140</v>
      </c>
      <c r="C104" s="13"/>
      <c r="D104" s="13"/>
      <c r="E104" s="37">
        <f>E105+G105</f>
        <v>12936351.12</v>
      </c>
      <c r="G104" s="22"/>
      <c r="H104" s="13"/>
      <c r="I104" s="13"/>
      <c r="J104" s="13"/>
      <c r="K104" s="22">
        <f>K105+M105</f>
        <v>12751327.7</v>
      </c>
      <c r="L104" s="13"/>
      <c r="M104" s="22"/>
      <c r="N104" s="20"/>
      <c r="O104" s="74"/>
      <c r="P104" s="13"/>
      <c r="Q104" s="14"/>
      <c r="R104" s="14"/>
      <c r="S104" s="13"/>
      <c r="T104" s="13"/>
      <c r="U104" s="13"/>
      <c r="V104" s="20"/>
    </row>
    <row r="105" spans="1:22" ht="12.75">
      <c r="A105" s="8"/>
      <c r="B105" s="12" t="s">
        <v>142</v>
      </c>
      <c r="C105" s="13"/>
      <c r="D105" s="13"/>
      <c r="E105" s="22">
        <v>10288267.29</v>
      </c>
      <c r="G105" s="22">
        <v>2648083.83</v>
      </c>
      <c r="H105" s="13"/>
      <c r="I105" s="13"/>
      <c r="J105" s="13"/>
      <c r="K105" s="25">
        <v>10406398.02</v>
      </c>
      <c r="M105" s="25">
        <v>2344929.68</v>
      </c>
      <c r="N105" s="20"/>
      <c r="O105" s="74"/>
      <c r="P105" s="14"/>
      <c r="Q105" s="14"/>
      <c r="R105" s="14"/>
      <c r="S105" s="13"/>
      <c r="T105" s="13"/>
      <c r="U105" s="13"/>
      <c r="V105" s="20"/>
    </row>
    <row r="106" spans="1:22" ht="12.75">
      <c r="A106" s="8"/>
      <c r="B106" s="14"/>
      <c r="C106" s="13"/>
      <c r="D106" s="13"/>
      <c r="E106" s="13"/>
      <c r="F106" s="13"/>
      <c r="G106" s="22"/>
      <c r="H106" s="13"/>
      <c r="I106" s="13"/>
      <c r="J106" s="13"/>
      <c r="K106" s="13"/>
      <c r="L106" s="13"/>
      <c r="M106" s="22"/>
      <c r="N106" s="20"/>
      <c r="O106" s="74"/>
      <c r="P106" s="14"/>
      <c r="Q106" s="14"/>
      <c r="R106" s="14"/>
      <c r="S106" s="13"/>
      <c r="T106" s="13"/>
      <c r="U106" s="13"/>
      <c r="V106" s="20"/>
    </row>
    <row r="107" spans="1:22" ht="13.5" thickBot="1">
      <c r="A107" s="8"/>
      <c r="B107" s="12" t="s">
        <v>141</v>
      </c>
      <c r="C107" s="13"/>
      <c r="D107" s="13"/>
      <c r="E107" s="13"/>
      <c r="F107" s="13"/>
      <c r="G107" s="82">
        <f>G102-G105</f>
        <v>533481.247569982</v>
      </c>
      <c r="H107" s="13"/>
      <c r="I107" s="13"/>
      <c r="J107" s="13"/>
      <c r="K107" s="13"/>
      <c r="L107" s="13"/>
      <c r="M107" s="82">
        <f>M102-M105</f>
        <v>1465486.4899999923</v>
      </c>
      <c r="N107" s="20"/>
      <c r="O107" s="74"/>
      <c r="P107" s="14"/>
      <c r="Q107" s="14"/>
      <c r="R107" s="14"/>
      <c r="S107" s="13"/>
      <c r="T107" s="13"/>
      <c r="U107" s="13"/>
      <c r="V107" s="20"/>
    </row>
    <row r="108" spans="1:22" ht="14.25" thickBot="1" thickTop="1">
      <c r="A108" s="70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3"/>
      <c r="O108" s="83"/>
      <c r="P108" s="71"/>
      <c r="Q108" s="71"/>
      <c r="R108" s="71"/>
      <c r="S108" s="72"/>
      <c r="T108" s="72"/>
      <c r="U108" s="72"/>
      <c r="V108" s="73"/>
    </row>
  </sheetData>
  <sheetProtection/>
  <mergeCells count="11">
    <mergeCell ref="A70:M70"/>
    <mergeCell ref="P70:S70"/>
    <mergeCell ref="C71:G71"/>
    <mergeCell ref="I71:M71"/>
    <mergeCell ref="A1:V1"/>
    <mergeCell ref="A2:V2"/>
    <mergeCell ref="A3:V3"/>
    <mergeCell ref="C5:G5"/>
    <mergeCell ref="I5:M5"/>
    <mergeCell ref="S5:S6"/>
    <mergeCell ref="U5:U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ΟΤΑ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ΛΑΡΙΣΑΙΩΝ</dc:creator>
  <cp:keywords/>
  <dc:description/>
  <cp:lastModifiedBy>Hewlett-Packard Company</cp:lastModifiedBy>
  <dcterms:created xsi:type="dcterms:W3CDTF">2019-09-09T05:55:37Z</dcterms:created>
  <dcterms:modified xsi:type="dcterms:W3CDTF">2019-09-09T06:24:55Z</dcterms:modified>
  <cp:category/>
  <cp:version/>
  <cp:contentType/>
  <cp:contentStatus/>
</cp:coreProperties>
</file>